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Economia_circolare_2024/"/>
    </mc:Choice>
  </mc:AlternateContent>
  <xr:revisionPtr revIDLastSave="0" documentId="8_{4CFAADE1-24AF-4EBB-BAEF-177A24B12CF5}" xr6:coauthVersionLast="47" xr6:coauthVersionMax="47" xr10:uidLastSave="{00000000-0000-0000-0000-000000000000}"/>
  <bookViews>
    <workbookView xWindow="-120" yWindow="-120" windowWidth="29040" windowHeight="15720" xr2:uid="{72D4B2D8-5D28-453E-827A-24C28A7075DC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25" i="1" s="1"/>
  <c r="E20" i="1"/>
  <c r="E19" i="1"/>
  <c r="E15" i="1"/>
  <c r="E17" i="1" s="1"/>
  <c r="E8" i="1"/>
  <c r="E21" i="1" s="1"/>
  <c r="E22" i="1" s="1"/>
  <c r="E7" i="1"/>
  <c r="E6" i="1"/>
  <c r="E5" i="1"/>
  <c r="E13" i="1" s="1"/>
  <c r="E14" i="1" s="1"/>
  <c r="E4" i="1"/>
  <c r="E11" i="1" s="1"/>
  <c r="E12" i="1" s="1"/>
  <c r="E3" i="1"/>
  <c r="E9" i="1" s="1"/>
  <c r="E10" i="1" s="1"/>
  <c r="E16" i="1" l="1"/>
  <c r="E24" i="1"/>
</calcChain>
</file>

<file path=xl/sharedStrings.xml><?xml version="1.0" encoding="utf-8"?>
<sst xmlns="http://schemas.openxmlformats.org/spreadsheetml/2006/main" count="96" uniqueCount="53">
  <si>
    <t>SOL</t>
  </si>
  <si>
    <t>DENOMINAZIONE GESTORE</t>
  </si>
  <si>
    <t>LUNIGIANA AMBIENTE SRL</t>
  </si>
  <si>
    <t>Macrosettore</t>
  </si>
  <si>
    <t>Parametro</t>
  </si>
  <si>
    <t>Descrizione</t>
  </si>
  <si>
    <t>Unità di misura</t>
  </si>
  <si>
    <t>Valore 2024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</si>
  <si>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</si>
  <si>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</si>
  <si>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</si>
  <si>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</si>
  <si>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</si>
  <si>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</t>
  </si>
  <si>
    <t>CARTA E CARTONE raccolto</t>
  </si>
  <si>
    <t>TOT rifiuti CARTA E CARTONE raccolti (per tutta la SOL)</t>
  </si>
  <si>
    <t>Principali EER: 150101, 200101</t>
  </si>
  <si>
    <t>IMBALLAGGI IN MATERIALI MISTI raccolti</t>
  </si>
  <si>
    <t>TOT rifiuti I.M.M. raccolti (per tutta la SOL)</t>
  </si>
  <si>
    <t>Principali EER: 150105, 150106</t>
  </si>
  <si>
    <t>VETRO raccolto</t>
  </si>
  <si>
    <t>TOT rifiuti VETRO raccolti (per tutta la SOL)</t>
  </si>
  <si>
    <t>Principali EER: 150107, 200102</t>
  </si>
  <si>
    <t>RIFIUTI INGOMBRANTI raccolti</t>
  </si>
  <si>
    <t>TOT rifiuti INGOMBRANTI raccolti (per tutta la SOL)</t>
  </si>
  <si>
    <t>Principali EER: 200307</t>
  </si>
  <si>
    <t>LEGNO raccolto</t>
  </si>
  <si>
    <t>TOT rifiuti LEGNO raccolti (per tutta la SOL)</t>
  </si>
  <si>
    <t>Principali EER: 150103, 200138</t>
  </si>
  <si>
    <t>Materia prima risparmiata ACM (ammendante compostato misto)</t>
  </si>
  <si>
    <t>Da calcolarsi in funzione dei quantitativi di frazione merceologica similare (organico) raccolta su tutti i territori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</si>
  <si>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</si>
  <si>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</si>
  <si>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</si>
  <si>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</si>
  <si>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</t>
  </si>
  <si>
    <t>Da calcolarsi in funzione dei quantitativi di frazione merceologica similare raccolta su tutti i territori</t>
  </si>
  <si>
    <t>Emissioni CO2 evitate CARTA/CARTONE</t>
  </si>
  <si>
    <t>Materia prima risparmiata PLASTICA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</si>
  <si>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</si>
  <si>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</si>
  <si>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</si>
  <si>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</si>
  <si>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</si>
  <si>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</si>
  <si>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</si>
  <si>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</si>
  <si>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Non disponibile</t>
  </si>
  <si>
    <t>Emissioni CO2 evitate ALLUMINIO</t>
  </si>
  <si>
    <t>Materia prima risparmiata LEGNO</t>
  </si>
  <si>
    <t>Da calcolarsi sulla base delle dichiarazioni rese dagli impianti di recupero</t>
  </si>
  <si>
    <t>Materia prima risparmiata ACCIAIO</t>
  </si>
  <si>
    <t>Emissioni CO2 evitate ACCIAIO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</si>
</sst>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color rgb="FFFF0000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color rgb="FFFF0000"/>
      <name val="Microsoft Sans Serif"/>
      <family val="2"/>
    </font>
    <font>
      <sz val="11"/>
      <name val="Aptos Narrow"/>
      <family val="2"/>
      <scheme val="minor"/>
    </font>
    <font>
      <sz val="8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4" borderId="5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/>
    </xf>
    <xf numFmtId="0" fontId="0" fillId="0" borderId="1" xfId="0" applyBorder="1"/>
    <xf numFmtId="0" fontId="6" fillId="4" borderId="6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center"/>
    </xf>
    <xf numFmtId="0" fontId="1" fillId="5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296333</xdr:colOff>
      <xdr:row>0</xdr:row>
      <xdr:rowOff>95250</xdr:rowOff>
    </xdr:from>
    <xdr:to>
      <xdr:col>15</xdr:col>
      <xdr:colOff>316157</xdr:colOff>
      <xdr:row>6</xdr:row>
      <xdr:rowOff>346411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97427AFC-8EDA-4F74-8111-D5F4E1CC0B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06224" cy="2422861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486560</xdr:colOff>
      <xdr:row>15</xdr:row>
      <xdr:rowOff>69237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82C5B49-7975-4736-90A4-E8F5201C6E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20459"/>
          <a:ext cx="5591961" cy="320190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15</xdr:row>
      <xdr:rowOff>338667</xdr:rowOff>
    </xdr:from>
    <xdr:to>
      <xdr:col>15</xdr:col>
      <xdr:colOff>351078</xdr:colOff>
      <xdr:row>31</xdr:row>
      <xdr:rowOff>34516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5518004-CE58-40B9-AF8D-1A6198B6FEC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291792"/>
          <a:ext cx="54776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91A66B-5612-48A6-A174-C2EA518AFB43}">
  <sheetPr>
    <pageSetUpPr fitToPage="1"/>
  </sheetPr>
  <dimension ref="A1:F25"/>
  <sheetViews>
    <sheetView tabSelected="1" zoomScale="90" zoomScaleNormal="90" workbookViewId="0">
      <selection activeCell="D14" sqref="D14"/>
    </sheetView>
  </sheetViews>
  <sheetFormatPr defaultRowHeight="15" x14ac:dyDescent="0.25"/>
  <cols>
    <col min="1" max="1" width="29.7109375" customWidth="1"/>
    <col min="2" max="2" width="38.7109375" customWidth="1"/>
    <col min="3" max="3" width="38" style="23" bestFit="1" customWidth="1"/>
    <col min="4" max="4" width="17.85546875" style="10" customWidth="1"/>
    <col min="5" max="6" width="35.710937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10" customFormat="1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s="10" customFormat="1" ht="35.25" customHeight="1" x14ac:dyDescent="0.25">
      <c r="A3" s="11" t="s">
        <v>9</v>
      </c>
      <c r="B3" s="12" t="s">
        <v>10</v>
      </c>
      <c r="C3" s="13" t="s">
        <v>11</v>
      </c>
      <c r="D3" s="14" t="s">
        <v>12</v>
      </c>
      <c r="E3" s="15">
        <f>4522730/1000</f>
        <v>4522.7299999999996</v>
      </c>
      <c r="F3" s="16" t="s">
        <v>13</v>
      </c>
    </row>
    <row r="4" spans="1:6" s="10" customFormat="1" ht="35.25" customHeight="1" x14ac:dyDescent="0.25">
      <c r="A4" s="17"/>
      <c r="B4" s="12" t="s">
        <v>14</v>
      </c>
      <c r="C4" s="13" t="s">
        <v>15</v>
      </c>
      <c r="D4" s="14" t="s">
        <v>12</v>
      </c>
      <c r="E4" s="15">
        <f>(2360720+739830)/1000</f>
        <v>3100.55</v>
      </c>
      <c r="F4" s="16" t="s">
        <v>16</v>
      </c>
    </row>
    <row r="5" spans="1:6" s="10" customFormat="1" ht="35.25" customHeight="1" x14ac:dyDescent="0.25">
      <c r="A5" s="17"/>
      <c r="B5" s="12" t="s">
        <v>17</v>
      </c>
      <c r="C5" s="13" t="s">
        <v>18</v>
      </c>
      <c r="D5" s="14" t="s">
        <v>12</v>
      </c>
      <c r="E5" s="15">
        <f>1627390/1000</f>
        <v>1627.39</v>
      </c>
      <c r="F5" s="16" t="s">
        <v>19</v>
      </c>
    </row>
    <row r="6" spans="1:6" s="10" customFormat="1" ht="35.25" customHeight="1" x14ac:dyDescent="0.25">
      <c r="A6" s="17"/>
      <c r="B6" s="12" t="s">
        <v>20</v>
      </c>
      <c r="C6" s="13" t="s">
        <v>21</v>
      </c>
      <c r="D6" s="14" t="s">
        <v>12</v>
      </c>
      <c r="E6" s="15">
        <f>(49460+33200)/1000</f>
        <v>82.66</v>
      </c>
      <c r="F6" s="16" t="s">
        <v>22</v>
      </c>
    </row>
    <row r="7" spans="1:6" ht="35.25" customHeight="1" x14ac:dyDescent="0.25">
      <c r="A7" s="17"/>
      <c r="B7" s="12" t="s">
        <v>23</v>
      </c>
      <c r="C7" s="13" t="s">
        <v>24</v>
      </c>
      <c r="D7" s="14" t="s">
        <v>12</v>
      </c>
      <c r="E7" s="15">
        <f>1939880/1000</f>
        <v>1939.88</v>
      </c>
      <c r="F7" s="16" t="s">
        <v>25</v>
      </c>
    </row>
    <row r="8" spans="1:6" ht="35.25" customHeight="1" x14ac:dyDescent="0.25">
      <c r="A8" s="17"/>
      <c r="B8" s="12" t="s">
        <v>26</v>
      </c>
      <c r="C8" s="13" t="s">
        <v>27</v>
      </c>
      <c r="D8" s="14" t="s">
        <v>12</v>
      </c>
      <c r="E8" s="15">
        <f>512400/1000</f>
        <v>512.4</v>
      </c>
      <c r="F8" s="16" t="s">
        <v>28</v>
      </c>
    </row>
    <row r="9" spans="1:6" ht="42.75" customHeight="1" x14ac:dyDescent="0.25">
      <c r="A9" s="17"/>
      <c r="B9" s="18" t="s">
        <v>29</v>
      </c>
      <c r="C9" s="19" t="s">
        <v>30</v>
      </c>
      <c r="D9" s="14" t="s">
        <v>12</v>
      </c>
      <c r="E9" s="20">
        <f>E3*13.1</f>
        <v>59247.762999999992</v>
      </c>
      <c r="F9" s="16"/>
    </row>
    <row r="10" spans="1:6" ht="30" customHeight="1" x14ac:dyDescent="0.25">
      <c r="A10" s="17"/>
      <c r="B10" s="18" t="s">
        <v>31</v>
      </c>
      <c r="C10" s="19" t="s">
        <v>32</v>
      </c>
      <c r="D10" s="14" t="s">
        <v>33</v>
      </c>
      <c r="E10" s="20">
        <f>E9*183/1000</f>
        <v>10842.340628999998</v>
      </c>
      <c r="F10" s="16" t="s">
        <v>34</v>
      </c>
    </row>
    <row r="11" spans="1:6" ht="30" customHeight="1" x14ac:dyDescent="0.25">
      <c r="A11" s="17"/>
      <c r="B11" s="21" t="s">
        <v>35</v>
      </c>
      <c r="C11" s="19" t="s">
        <v>36</v>
      </c>
      <c r="D11" s="14" t="s">
        <v>12</v>
      </c>
      <c r="E11" s="20">
        <f>E4</f>
        <v>3100.55</v>
      </c>
      <c r="F11" s="16"/>
    </row>
    <row r="12" spans="1:6" ht="30" customHeight="1" x14ac:dyDescent="0.25">
      <c r="A12" s="17"/>
      <c r="B12" s="21" t="s">
        <v>37</v>
      </c>
      <c r="C12" s="19" t="s">
        <v>32</v>
      </c>
      <c r="D12" s="14" t="s">
        <v>33</v>
      </c>
      <c r="E12" s="20">
        <f>E11*600/1000</f>
        <v>1860.33</v>
      </c>
      <c r="F12" s="16" t="s">
        <v>34</v>
      </c>
    </row>
    <row r="13" spans="1:6" ht="30" customHeight="1" x14ac:dyDescent="0.25">
      <c r="A13" s="17"/>
      <c r="B13" s="18" t="s">
        <v>38</v>
      </c>
      <c r="C13" s="19" t="s">
        <v>36</v>
      </c>
      <c r="D13" s="14" t="s">
        <v>12</v>
      </c>
      <c r="E13" s="20">
        <f>E5*47.7%*49.5%</f>
        <v>384.25118985000006</v>
      </c>
      <c r="F13" s="16"/>
    </row>
    <row r="14" spans="1:6" ht="30" customHeight="1" x14ac:dyDescent="0.25">
      <c r="A14" s="17"/>
      <c r="B14" s="18" t="s">
        <v>39</v>
      </c>
      <c r="C14" s="19" t="s">
        <v>32</v>
      </c>
      <c r="D14" s="14" t="s">
        <v>33</v>
      </c>
      <c r="E14" s="20">
        <f>E13*1000/1000</f>
        <v>384.25118985000006</v>
      </c>
      <c r="F14" s="16" t="s">
        <v>34</v>
      </c>
    </row>
    <row r="15" spans="1:6" ht="34.5" customHeight="1" x14ac:dyDescent="0.25">
      <c r="A15" s="17"/>
      <c r="B15" s="21" t="s">
        <v>40</v>
      </c>
      <c r="C15" s="19" t="s">
        <v>36</v>
      </c>
      <c r="D15" s="14" t="s">
        <v>12</v>
      </c>
      <c r="E15" s="20">
        <f>E6*77.4%*63.2%</f>
        <v>40.434626879999996</v>
      </c>
      <c r="F15" s="16"/>
    </row>
    <row r="16" spans="1:6" ht="30" customHeight="1" x14ac:dyDescent="0.25">
      <c r="A16" s="17"/>
      <c r="B16" s="21" t="s">
        <v>41</v>
      </c>
      <c r="C16" s="19" t="s">
        <v>42</v>
      </c>
      <c r="D16" s="14" t="s">
        <v>43</v>
      </c>
      <c r="E16" s="20">
        <f>E15/137000*550000</f>
        <v>162.3287940437956</v>
      </c>
      <c r="F16" s="22" t="s">
        <v>44</v>
      </c>
    </row>
    <row r="17" spans="1:6" ht="30" customHeight="1" x14ac:dyDescent="0.25">
      <c r="A17" s="17"/>
      <c r="B17" s="21" t="s">
        <v>45</v>
      </c>
      <c r="C17" s="19" t="s">
        <v>32</v>
      </c>
      <c r="D17" s="14" t="s">
        <v>33</v>
      </c>
      <c r="E17" s="20">
        <f>E15*253/1000</f>
        <v>10.229960600639998</v>
      </c>
      <c r="F17" s="16" t="s">
        <v>34</v>
      </c>
    </row>
    <row r="18" spans="1:6" ht="30" customHeight="1" x14ac:dyDescent="0.25">
      <c r="A18" s="17"/>
      <c r="B18" s="18" t="s">
        <v>46</v>
      </c>
      <c r="C18" s="19" t="s">
        <v>36</v>
      </c>
      <c r="D18" s="14" t="s">
        <v>12</v>
      </c>
      <c r="E18" s="20" t="s">
        <v>47</v>
      </c>
      <c r="F18" s="16"/>
    </row>
    <row r="19" spans="1:6" ht="30" customHeight="1" x14ac:dyDescent="0.25">
      <c r="A19" s="17"/>
      <c r="B19" s="18" t="s">
        <v>41</v>
      </c>
      <c r="C19" s="19" t="s">
        <v>42</v>
      </c>
      <c r="D19" s="14" t="s">
        <v>43</v>
      </c>
      <c r="E19" s="20" t="e">
        <f>E18/1000*13889</f>
        <v>#VALUE!</v>
      </c>
      <c r="F19" s="22" t="s">
        <v>44</v>
      </c>
    </row>
    <row r="20" spans="1:6" ht="30" customHeight="1" x14ac:dyDescent="0.25">
      <c r="A20" s="17"/>
      <c r="B20" s="18" t="s">
        <v>48</v>
      </c>
      <c r="C20" s="19" t="s">
        <v>32</v>
      </c>
      <c r="D20" s="14" t="s">
        <v>33</v>
      </c>
      <c r="E20" s="20" t="e">
        <f>E18*9074/1000</f>
        <v>#VALUE!</v>
      </c>
      <c r="F20" s="16" t="s">
        <v>34</v>
      </c>
    </row>
    <row r="21" spans="1:6" ht="30" customHeight="1" x14ac:dyDescent="0.25">
      <c r="A21" s="17"/>
      <c r="B21" s="21" t="s">
        <v>49</v>
      </c>
      <c r="C21" s="19" t="s">
        <v>50</v>
      </c>
      <c r="D21" s="14" t="s">
        <v>12</v>
      </c>
      <c r="E21" s="20">
        <f>E8*64.9%*35%</f>
        <v>116.39165999999999</v>
      </c>
      <c r="F21" s="16"/>
    </row>
    <row r="22" spans="1:6" ht="30" customHeight="1" x14ac:dyDescent="0.25">
      <c r="A22" s="17"/>
      <c r="B22" s="21" t="s">
        <v>41</v>
      </c>
      <c r="C22" s="19" t="s">
        <v>42</v>
      </c>
      <c r="D22" s="14" t="s">
        <v>43</v>
      </c>
      <c r="E22" s="20">
        <f>E21/2071000*4387778</f>
        <v>246.59621686696278</v>
      </c>
      <c r="F22" s="22" t="s">
        <v>44</v>
      </c>
    </row>
    <row r="23" spans="1:6" ht="30" customHeight="1" x14ac:dyDescent="0.25">
      <c r="A23" s="17"/>
      <c r="B23" s="18" t="s">
        <v>51</v>
      </c>
      <c r="C23" s="19" t="s">
        <v>36</v>
      </c>
      <c r="D23" s="14" t="s">
        <v>12</v>
      </c>
      <c r="E23" s="20">
        <f>(56470/1000)*87.8%*70.1%</f>
        <v>34.756042659999999</v>
      </c>
      <c r="F23" s="16"/>
    </row>
    <row r="24" spans="1:6" ht="30" customHeight="1" x14ac:dyDescent="0.25">
      <c r="A24" s="17"/>
      <c r="B24" s="18" t="s">
        <v>41</v>
      </c>
      <c r="C24" s="19" t="s">
        <v>42</v>
      </c>
      <c r="D24" s="14" t="s">
        <v>43</v>
      </c>
      <c r="E24" s="20">
        <f>E23/18000*91944</f>
        <v>177.53386590727999</v>
      </c>
      <c r="F24" s="22" t="s">
        <v>44</v>
      </c>
    </row>
    <row r="25" spans="1:6" ht="30" customHeight="1" x14ac:dyDescent="0.25">
      <c r="A25" s="17"/>
      <c r="B25" s="18" t="s">
        <v>52</v>
      </c>
      <c r="C25" s="19" t="s">
        <v>32</v>
      </c>
      <c r="D25" s="14" t="s">
        <v>33</v>
      </c>
      <c r="E25" s="20">
        <f>E23*1487/1000</f>
        <v>51.682235435419997</v>
      </c>
      <c r="F25" s="16" t="s">
        <v>34</v>
      </c>
    </row>
  </sheetData>
  <mergeCells count="2">
    <mergeCell ref="D1:F1"/>
    <mergeCell ref="A3:A2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0A3ECB9-C1E0-4D48-9E2D-242101FC9CB2}"/>
</file>

<file path=customXml/itemProps2.xml><?xml version="1.0" encoding="utf-8"?>
<ds:datastoreItem xmlns:ds="http://schemas.openxmlformats.org/officeDocument/2006/customXml" ds:itemID="{BE4A4EA2-C54C-4FB9-8628-097A3E6FEE31}"/>
</file>

<file path=customXml/itemProps3.xml><?xml version="1.0" encoding="utf-8"?>
<ds:datastoreItem xmlns:ds="http://schemas.openxmlformats.org/officeDocument/2006/customXml" ds:itemID="{4FDB846A-7036-4B9C-A82B-E2C4D086E88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2025-06-10T14:20:44Z</dcterms:created>
  <dcterms:modified xsi:type="dcterms:W3CDTF">2025-06-10T14:21:31Z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