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C35F263-D665-4F55-BD40-CB1C1B8F8F91}" xr6:coauthVersionLast="47" xr6:coauthVersionMax="47" xr10:uidLastSave="{9B9BE05E-9F7B-4668-9A26-E1EEDBACE17A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9" l="1"/>
  <c r="E26" i="10"/>
  <c r="E25" i="10"/>
  <c r="E23" i="10"/>
  <c r="E20" i="10"/>
  <c r="E15" i="10"/>
  <c r="E10" i="10"/>
  <c r="E13" i="10" s="1"/>
  <c r="E26" i="8"/>
  <c r="E25" i="8"/>
  <c r="E23" i="8"/>
  <c r="E20" i="8"/>
  <c r="E15" i="8"/>
  <c r="E11" i="8"/>
  <c r="E10" i="8" s="1"/>
  <c r="E12" i="8" s="1"/>
  <c r="G11" i="10"/>
  <c r="G10" i="10"/>
  <c r="E8" i="9"/>
  <c r="E12" i="10" l="1"/>
  <c r="E13" i="8"/>
</calcChain>
</file>

<file path=xl/sharedStrings.xml><?xml version="1.0" encoding="utf-8"?>
<sst xmlns="http://schemas.openxmlformats.org/spreadsheetml/2006/main" count="133" uniqueCount="83">
  <si>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</si>
  <si>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</si>
  <si>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</si>
  <si>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</si>
  <si>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</si>
  <si>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</si>
  <si>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</si>
  <si>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</si>
  <si>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</si>
  <si>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</si>
  <si>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</si>
  <si>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</si>
  <si>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</si>
  <si>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</si>
  <si>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</si>
  <si>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</si>
  <si>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</si>
  <si>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</si>
  <si>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</si>
  <si>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</si>
  <si>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</si>
  <si>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</si>
  <si>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</si>
  <si>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</si>
  <si>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</si>
  <si>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</si>
  <si>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</si>
  <si>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</si>
  <si>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</si>
  <si>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</si>
  <si>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</si>
  <si>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</si>
  <si>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</si>
  <si>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</si>
  <si>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</si>
  <si>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</si>
  <si>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</si>
  <si>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</si>
  <si>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</si>
  <si>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</si>
  <si>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</si>
  <si>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</si>
  <si>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</si>
  <si>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</si>
  <si>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</si>
  <si>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</si>
  <si>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</si>
  <si>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</si>
  <si>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</si>
  <si>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</si>
  <si>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</si>
  <si>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</si>
  <si>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</si>
  <si>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</si>
  <si>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</si>
  <si>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</si>
  <si>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</si>
  <si>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</si>
  <si>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</si>
  <si>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</si>
  <si>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</si>
  <si>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</si>
  <si>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</si>
  <si>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</si>
  <si>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</si>
  <si>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</si>
  <si>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</si>
  <si>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</si>
  <si>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</si>
  <si>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</si>
  <si>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</si>
  <si>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</si>
  <si>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</si>
  <si>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</si>
  <si>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</si>
  <si>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</si>
  <si>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</si>
  <si>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</si>
  <si>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</si>
  <si>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</si>
  <si>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SEA AMBIENTE S.P.A.</t>
  </si>
  <si>
    <t>VIAREGGIO</t>
  </si>
  <si>
    <t>Comune di Viareggio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</si>
</sst>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43" fontId="0" fillId="0" borderId="5" xfId="1" applyFont="1" applyBorder="1" applyAlignment="1">
      <alignment horizontal="left" vertical="center"/>
    </xf>
    <xf numFmtId="43" fontId="9" fillId="0" borderId="5" xfId="1" applyFont="1" applyBorder="1" applyAlignment="1">
      <alignment horizontal="left" vertical="center"/>
    </xf>
    <xf numFmtId="10" fontId="9" fillId="0" borderId="5" xfId="2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0" fontId="0" fillId="0" borderId="5" xfId="2" applyNumberFormat="1" applyFont="1" applyBorder="1" applyAlignment="1">
      <alignment horizontal="right" vertical="center"/>
    </xf>
    <xf numFmtId="10" fontId="0" fillId="0" borderId="0" xfId="2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43" fontId="0" fillId="0" borderId="0" xfId="1" applyFont="1" applyAlignment="1">
      <alignment horizontal="left" vertical="center"/>
    </xf>
    <xf numFmtId="2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textRotation="90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2" t="s">
        <v>16</v>
      </c>
      <c r="C1" s="33" t="s">
        <v>80</v>
      </c>
      <c r="D1" s="56"/>
      <c r="E1" s="5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53" t="s">
        <v>58</v>
      </c>
      <c r="B3" s="3" t="s">
        <v>17</v>
      </c>
      <c r="C3" s="4" t="s">
        <v>29</v>
      </c>
      <c r="D3" s="6"/>
      <c r="E3" s="5" t="s">
        <v>81</v>
      </c>
    </row>
    <row r="4" spans="1:5" ht="15.75" thickBot="1" x14ac:dyDescent="0.3">
      <c r="A4" s="54"/>
      <c r="B4" s="3" t="s">
        <v>49</v>
      </c>
      <c r="C4" s="4" t="s">
        <v>48</v>
      </c>
      <c r="D4" s="6" t="s">
        <v>0</v>
      </c>
      <c r="E4" s="34">
        <v>61834</v>
      </c>
    </row>
    <row r="5" spans="1:5" ht="15.75" thickBot="1" x14ac:dyDescent="0.3">
      <c r="A5" s="54"/>
      <c r="B5" s="3" t="s">
        <v>6</v>
      </c>
      <c r="C5" s="4" t="s">
        <v>30</v>
      </c>
      <c r="D5" s="6" t="s">
        <v>0</v>
      </c>
      <c r="E5" s="34">
        <v>38202</v>
      </c>
    </row>
    <row r="6" spans="1:5" ht="15.75" thickBot="1" x14ac:dyDescent="0.3">
      <c r="A6" s="55"/>
      <c r="B6" s="3" t="s">
        <v>7</v>
      </c>
      <c r="C6" s="4" t="s">
        <v>31</v>
      </c>
      <c r="D6" s="6" t="s">
        <v>0</v>
      </c>
      <c r="E6" s="34">
        <v>6760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50" t="s">
        <v>18</v>
      </c>
      <c r="B8" s="13" t="s">
        <v>18</v>
      </c>
      <c r="C8" s="4"/>
      <c r="D8" s="6"/>
      <c r="E8" s="5"/>
    </row>
    <row r="9" spans="1:5" ht="24" customHeight="1" thickBot="1" x14ac:dyDescent="0.3">
      <c r="A9" s="51"/>
      <c r="B9" s="19" t="s">
        <v>41</v>
      </c>
      <c r="C9" s="4" t="s">
        <v>33</v>
      </c>
      <c r="D9" s="17" t="s">
        <v>9</v>
      </c>
      <c r="E9" s="37">
        <v>960.6</v>
      </c>
    </row>
    <row r="10" spans="1:5" s="20" customFormat="1" ht="24" customHeight="1" thickBot="1" x14ac:dyDescent="0.3">
      <c r="A10" s="51"/>
      <c r="B10" s="18" t="s">
        <v>54</v>
      </c>
      <c r="C10" s="19" t="s">
        <v>52</v>
      </c>
      <c r="D10" s="17" t="s">
        <v>9</v>
      </c>
      <c r="E10" s="38">
        <f>(+(2698630+840770)/1000)-E11+777.35</f>
        <v>2852.058</v>
      </c>
    </row>
    <row r="11" spans="1:5" s="20" customFormat="1" ht="24" customHeight="1" thickBot="1" x14ac:dyDescent="0.3">
      <c r="A11" s="51"/>
      <c r="B11" s="18" t="s">
        <v>55</v>
      </c>
      <c r="C11" s="19" t="s">
        <v>51</v>
      </c>
      <c r="D11" s="17" t="s">
        <v>9</v>
      </c>
      <c r="E11" s="38">
        <f>(757897+706795)/1000</f>
        <v>1464.692</v>
      </c>
    </row>
    <row r="12" spans="1:5" s="20" customFormat="1" ht="24" customHeight="1" thickBot="1" x14ac:dyDescent="0.3">
      <c r="A12" s="51"/>
      <c r="B12" s="15" t="s">
        <v>56</v>
      </c>
      <c r="C12" s="19" t="s">
        <v>13</v>
      </c>
      <c r="D12" s="17" t="s">
        <v>5</v>
      </c>
      <c r="E12" s="39">
        <f>+E10/(E10+E11)</f>
        <v>0.66069566224590259</v>
      </c>
    </row>
    <row r="13" spans="1:5" s="20" customFormat="1" ht="24" customHeight="1" thickBot="1" x14ac:dyDescent="0.3">
      <c r="A13" s="51"/>
      <c r="B13" s="15" t="s">
        <v>53</v>
      </c>
      <c r="C13" s="16" t="s">
        <v>14</v>
      </c>
      <c r="D13" s="17" t="s">
        <v>5</v>
      </c>
      <c r="E13" s="39">
        <f>E11/(E10+E11)</f>
        <v>0.33930433775409741</v>
      </c>
    </row>
    <row r="14" spans="1:5" ht="24" customHeight="1" thickBot="1" x14ac:dyDescent="0.3">
      <c r="A14" s="51"/>
      <c r="B14" s="15" t="s">
        <v>42</v>
      </c>
      <c r="C14" s="16" t="s">
        <v>11</v>
      </c>
      <c r="D14" s="17" t="s">
        <v>9</v>
      </c>
      <c r="E14" s="40">
        <v>1.24</v>
      </c>
    </row>
    <row r="15" spans="1:5" ht="43.5" thickBot="1" x14ac:dyDescent="0.3">
      <c r="A15" s="51"/>
      <c r="B15" s="18" t="s">
        <v>43</v>
      </c>
      <c r="C15" s="19" t="s">
        <v>32</v>
      </c>
      <c r="D15" s="17" t="s">
        <v>9</v>
      </c>
      <c r="E15" s="38">
        <f>28203.04-777.35</f>
        <v>27425.690000000002</v>
      </c>
    </row>
    <row r="16" spans="1:5" ht="25.5" customHeight="1" thickBot="1" x14ac:dyDescent="0.3">
      <c r="A16" s="51"/>
      <c r="B16" s="18" t="s">
        <v>46</v>
      </c>
      <c r="C16" s="19" t="s">
        <v>19</v>
      </c>
      <c r="D16" s="17" t="s">
        <v>9</v>
      </c>
      <c r="E16" s="38">
        <v>28203.043000000001</v>
      </c>
    </row>
    <row r="17" spans="1:5" ht="25.5" customHeight="1" thickBot="1" x14ac:dyDescent="0.3">
      <c r="A17" s="51"/>
      <c r="B17" s="18" t="s">
        <v>34</v>
      </c>
      <c r="C17" s="19" t="s">
        <v>59</v>
      </c>
      <c r="D17" s="17" t="s">
        <v>9</v>
      </c>
      <c r="E17" s="47">
        <v>0</v>
      </c>
    </row>
    <row r="18" spans="1:5" ht="25.5" customHeight="1" thickBot="1" x14ac:dyDescent="0.3">
      <c r="A18" s="51"/>
      <c r="B18" s="18" t="s">
        <v>35</v>
      </c>
      <c r="C18" s="18" t="s">
        <v>60</v>
      </c>
      <c r="D18" s="17" t="s">
        <v>9</v>
      </c>
      <c r="E18" s="38">
        <v>12753.82</v>
      </c>
    </row>
    <row r="19" spans="1:5" ht="25.5" customHeight="1" thickBot="1" x14ac:dyDescent="0.3">
      <c r="A19" s="51"/>
      <c r="B19" s="18" t="s">
        <v>47</v>
      </c>
      <c r="C19" s="19" t="s">
        <v>10</v>
      </c>
      <c r="D19" s="17" t="s">
        <v>9</v>
      </c>
      <c r="E19" s="38">
        <v>12753.82</v>
      </c>
    </row>
    <row r="20" spans="1:5" ht="25.5" customHeight="1" thickBot="1" x14ac:dyDescent="0.3">
      <c r="A20" s="51"/>
      <c r="B20" s="18" t="s">
        <v>36</v>
      </c>
      <c r="C20" s="18" t="s">
        <v>61</v>
      </c>
      <c r="D20" s="17" t="s">
        <v>9</v>
      </c>
      <c r="E20" s="48">
        <f>0.731+4.687+7.58</f>
        <v>12.998000000000001</v>
      </c>
    </row>
    <row r="21" spans="1:5" ht="25.5" customHeight="1" thickBot="1" x14ac:dyDescent="0.3">
      <c r="A21" s="51"/>
      <c r="B21" s="18" t="s">
        <v>37</v>
      </c>
      <c r="C21" s="18" t="s">
        <v>62</v>
      </c>
      <c r="D21" s="17" t="s">
        <v>9</v>
      </c>
      <c r="E21" s="38">
        <v>655.45</v>
      </c>
    </row>
    <row r="22" spans="1:5" ht="25.5" customHeight="1" thickBot="1" x14ac:dyDescent="0.3">
      <c r="A22" s="51"/>
      <c r="B22" s="18" t="s">
        <v>38</v>
      </c>
      <c r="C22" s="18" t="s">
        <v>63</v>
      </c>
      <c r="D22" s="17" t="s">
        <v>9</v>
      </c>
      <c r="E22" s="38">
        <v>0.76</v>
      </c>
    </row>
    <row r="23" spans="1:5" ht="25.5" customHeight="1" thickBot="1" x14ac:dyDescent="0.3">
      <c r="A23" s="51"/>
      <c r="B23" s="18" t="s">
        <v>39</v>
      </c>
      <c r="C23" s="18" t="s">
        <v>39</v>
      </c>
      <c r="D23" s="17" t="s">
        <v>9</v>
      </c>
      <c r="E23" s="47">
        <f>684.144+1.649</f>
        <v>685.79300000000001</v>
      </c>
    </row>
    <row r="24" spans="1:5" ht="25.5" customHeight="1" thickBot="1" x14ac:dyDescent="0.3">
      <c r="A24" s="51"/>
      <c r="B24" s="15" t="s">
        <v>44</v>
      </c>
      <c r="C24" s="19" t="s">
        <v>40</v>
      </c>
      <c r="D24" s="17" t="s">
        <v>9</v>
      </c>
      <c r="E24" s="49">
        <v>41642.656000000003</v>
      </c>
    </row>
    <row r="25" spans="1:5" ht="25.5" customHeight="1" thickBot="1" x14ac:dyDescent="0.3">
      <c r="A25" s="51"/>
      <c r="B25" s="15" t="s">
        <v>45</v>
      </c>
      <c r="C25" s="19" t="s">
        <v>12</v>
      </c>
      <c r="D25" s="17" t="s">
        <v>5</v>
      </c>
      <c r="E25" s="41">
        <f>(+E16+E9)/(E16+E18+E9)</f>
        <v>0.69573969684186288</v>
      </c>
    </row>
    <row r="26" spans="1:5" ht="25.5" customHeight="1" thickBot="1" x14ac:dyDescent="0.3">
      <c r="A26" s="52"/>
      <c r="B26" s="15" t="s">
        <v>50</v>
      </c>
      <c r="C26" s="19" t="s">
        <v>20</v>
      </c>
      <c r="D26" s="17" t="s">
        <v>21</v>
      </c>
      <c r="E26" s="5">
        <f>+E24/E4</f>
        <v>0.67345887375877356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25"/>
  <sheetViews>
    <sheetView zoomScale="58" zoomScaleNormal="58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61"/>
      <c r="B1" s="12" t="s">
        <v>16</v>
      </c>
      <c r="C1" s="4" t="s">
        <v>80</v>
      </c>
      <c r="D1" s="56"/>
      <c r="E1" s="57"/>
    </row>
    <row r="2" spans="1:5" ht="28.5" customHeight="1" thickBot="1" x14ac:dyDescent="0.3">
      <c r="A2" s="62"/>
      <c r="B2" s="12" t="s">
        <v>17</v>
      </c>
      <c r="C2" s="4" t="s">
        <v>82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8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9"/>
      <c r="B5" s="18" t="s">
        <v>72</v>
      </c>
      <c r="C5" s="4" t="s">
        <v>22</v>
      </c>
      <c r="D5" s="6" t="s">
        <v>0</v>
      </c>
      <c r="E5" s="5"/>
    </row>
    <row r="6" spans="1:5" ht="40.5" customHeight="1" thickBot="1" x14ac:dyDescent="0.3">
      <c r="A6" s="59"/>
      <c r="B6" s="3" t="s">
        <v>73</v>
      </c>
      <c r="C6" s="4" t="s">
        <v>70</v>
      </c>
      <c r="D6" s="6" t="s">
        <v>0</v>
      </c>
      <c r="E6" s="34">
        <v>9802</v>
      </c>
    </row>
    <row r="7" spans="1:5" ht="40.5" customHeight="1" thickBot="1" x14ac:dyDescent="0.3">
      <c r="A7" s="59"/>
      <c r="B7" s="3" t="s">
        <v>69</v>
      </c>
      <c r="C7" s="4" t="s">
        <v>71</v>
      </c>
      <c r="D7" s="6" t="s">
        <v>0</v>
      </c>
      <c r="E7" s="34">
        <v>3849</v>
      </c>
    </row>
    <row r="8" spans="1:5" ht="40.5" customHeight="1" thickBot="1" x14ac:dyDescent="0.3">
      <c r="A8" s="59"/>
      <c r="B8" s="18" t="s">
        <v>74</v>
      </c>
      <c r="C8" s="4" t="s">
        <v>76</v>
      </c>
      <c r="D8" s="17" t="s">
        <v>23</v>
      </c>
      <c r="E8" s="34">
        <f>9802/61834</f>
        <v>0.15852120192774202</v>
      </c>
    </row>
    <row r="9" spans="1:5" ht="40.5" customHeight="1" thickBot="1" x14ac:dyDescent="0.3">
      <c r="A9" s="60"/>
      <c r="B9" s="18" t="s">
        <v>75</v>
      </c>
      <c r="C9" s="4" t="s">
        <v>77</v>
      </c>
      <c r="D9" s="17" t="s">
        <v>23</v>
      </c>
      <c r="E9" s="34">
        <f>E7/61934</f>
        <v>6.214680143378435E-2</v>
      </c>
    </row>
    <row r="10" spans="1:5" ht="15.75" thickBot="1" x14ac:dyDescent="0.3">
      <c r="A10" s="3"/>
      <c r="B10" s="3"/>
      <c r="C10" s="4"/>
      <c r="D10" s="6"/>
      <c r="E10" s="5"/>
    </row>
    <row r="12" spans="1:5" x14ac:dyDescent="0.25">
      <c r="E12" s="42"/>
    </row>
    <row r="13" spans="1:5" x14ac:dyDescent="0.25">
      <c r="E13" s="42"/>
    </row>
    <row r="14" spans="1:5" x14ac:dyDescent="0.25">
      <c r="E14" s="43"/>
    </row>
    <row r="15" spans="1:5" x14ac:dyDescent="0.25">
      <c r="E15" s="44"/>
    </row>
    <row r="16" spans="1:5" x14ac:dyDescent="0.25">
      <c r="E16" s="44"/>
    </row>
    <row r="17" spans="5:5" x14ac:dyDescent="0.25">
      <c r="E17" s="43"/>
    </row>
    <row r="18" spans="5:5" x14ac:dyDescent="0.25">
      <c r="E18" s="44"/>
    </row>
    <row r="19" spans="5:5" x14ac:dyDescent="0.25">
      <c r="E19" s="44"/>
    </row>
    <row r="20" spans="5:5" x14ac:dyDescent="0.25">
      <c r="E20" s="45"/>
    </row>
    <row r="21" spans="5:5" x14ac:dyDescent="0.25">
      <c r="E21" s="44"/>
    </row>
    <row r="22" spans="5:5" x14ac:dyDescent="0.25">
      <c r="E22" s="44"/>
    </row>
    <row r="23" spans="5:5" x14ac:dyDescent="0.25">
      <c r="E23" s="43"/>
    </row>
    <row r="24" spans="5:5" x14ac:dyDescent="0.25">
      <c r="E24" s="46"/>
    </row>
    <row r="25" spans="5:5" x14ac:dyDescent="0.25">
      <c r="E25" s="42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26"/>
  <sheetViews>
    <sheetView tabSelected="1" topLeftCell="B1" zoomScale="72" zoomScaleNormal="72" workbookViewId="0">
      <selection activeCell="C38" sqref="C38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61"/>
      <c r="B1" s="12" t="s">
        <v>16</v>
      </c>
      <c r="C1" s="33" t="s">
        <v>80</v>
      </c>
      <c r="D1" s="56"/>
      <c r="E1" s="57"/>
      <c r="F1" s="57"/>
      <c r="G1" s="57"/>
    </row>
    <row r="2" spans="1:7" ht="28.5" customHeight="1" thickBot="1" x14ac:dyDescent="0.3">
      <c r="A2" s="62"/>
      <c r="B2" s="12" t="s">
        <v>17</v>
      </c>
      <c r="C2" s="33" t="s">
        <v>29</v>
      </c>
      <c r="D2" s="56"/>
      <c r="E2" s="57"/>
      <c r="F2" s="57"/>
      <c r="G2" s="57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6" t="s">
        <v>1</v>
      </c>
      <c r="B4" s="66" t="s">
        <v>2</v>
      </c>
      <c r="C4" s="69" t="s">
        <v>3</v>
      </c>
      <c r="D4" s="66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8"/>
      <c r="B5" s="67"/>
      <c r="C5" s="70"/>
      <c r="D5" s="67"/>
      <c r="E5" s="26" t="s">
        <v>64</v>
      </c>
      <c r="F5" s="26" t="s">
        <v>65</v>
      </c>
      <c r="G5" s="26" t="s">
        <v>66</v>
      </c>
    </row>
    <row r="6" spans="1:7" ht="54" customHeight="1" thickBot="1" x14ac:dyDescent="0.3">
      <c r="A6" s="63" t="s">
        <v>25</v>
      </c>
      <c r="B6" s="29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64"/>
      <c r="B7" s="30" t="s">
        <v>68</v>
      </c>
      <c r="C7" s="21" t="s">
        <v>79</v>
      </c>
      <c r="D7" s="23" t="s">
        <v>57</v>
      </c>
      <c r="E7" s="22"/>
      <c r="F7" s="22"/>
      <c r="G7" s="35">
        <v>5288</v>
      </c>
    </row>
    <row r="8" spans="1:7" ht="38.25" customHeight="1" thickBot="1" x14ac:dyDescent="0.3">
      <c r="A8" s="64"/>
      <c r="B8" s="30" t="s">
        <v>67</v>
      </c>
      <c r="C8" s="21" t="s">
        <v>79</v>
      </c>
      <c r="D8" s="23" t="s">
        <v>57</v>
      </c>
      <c r="E8" s="22"/>
      <c r="F8" s="22"/>
      <c r="G8" s="35">
        <v>22549</v>
      </c>
    </row>
    <row r="9" spans="1:7" ht="38.25" customHeight="1" thickBot="1" x14ac:dyDescent="0.3">
      <c r="A9" s="64"/>
      <c r="B9" s="31" t="s">
        <v>78</v>
      </c>
      <c r="C9" s="24" t="s">
        <v>79</v>
      </c>
      <c r="D9" s="28" t="s">
        <v>57</v>
      </c>
      <c r="E9" s="27"/>
      <c r="F9" s="27"/>
      <c r="G9" s="35">
        <v>6604</v>
      </c>
    </row>
    <row r="10" spans="1:7" ht="32.25" customHeight="1" thickBot="1" x14ac:dyDescent="0.3">
      <c r="A10" s="64"/>
      <c r="B10" s="32" t="s">
        <v>27</v>
      </c>
      <c r="C10" s="4" t="s">
        <v>26</v>
      </c>
      <c r="D10" s="6" t="s">
        <v>8</v>
      </c>
      <c r="E10" s="5">
        <f>(+(2698630+840770)/1000)-E11+777.35</f>
        <v>4316.75</v>
      </c>
      <c r="F10" s="5"/>
      <c r="G10" s="36">
        <f>1161/ 61834</f>
        <v>1.8776077885952713E-2</v>
      </c>
    </row>
    <row r="11" spans="1:7" ht="32.25" customHeight="1" thickBot="1" x14ac:dyDescent="0.3">
      <c r="A11" s="65"/>
      <c r="B11" s="32" t="s">
        <v>28</v>
      </c>
      <c r="C11" s="4" t="s">
        <v>26</v>
      </c>
      <c r="D11" s="6" t="s">
        <v>8</v>
      </c>
      <c r="E11" s="5"/>
      <c r="F11" s="5"/>
      <c r="G11" s="36">
        <f>54/ 61834</f>
        <v>8.7330594818384709E-4</v>
      </c>
    </row>
    <row r="12" spans="1:7" x14ac:dyDescent="0.25">
      <c r="E12" s="42">
        <f>+E10/(E10+E11)</f>
        <v>1</v>
      </c>
    </row>
    <row r="13" spans="1:7" x14ac:dyDescent="0.25">
      <c r="E13" s="42">
        <f>E11/(E10+E11)</f>
        <v>0</v>
      </c>
    </row>
    <row r="14" spans="1:7" x14ac:dyDescent="0.25">
      <c r="E14" s="43">
        <v>1.24</v>
      </c>
    </row>
    <row r="15" spans="1:7" x14ac:dyDescent="0.25">
      <c r="E15" s="44">
        <f>28203.04-777.35</f>
        <v>27425.690000000002</v>
      </c>
    </row>
    <row r="16" spans="1:7" x14ac:dyDescent="0.25">
      <c r="E16" s="44">
        <v>28203.043000000001</v>
      </c>
    </row>
    <row r="17" spans="5:5" x14ac:dyDescent="0.25">
      <c r="E17" s="43">
        <v>0</v>
      </c>
    </row>
    <row r="18" spans="5:5" x14ac:dyDescent="0.25">
      <c r="E18" s="44">
        <v>12753.82</v>
      </c>
    </row>
    <row r="19" spans="5:5" x14ac:dyDescent="0.25">
      <c r="E19" s="44">
        <v>12753.82</v>
      </c>
    </row>
    <row r="20" spans="5:5" x14ac:dyDescent="0.25">
      <c r="E20" s="45">
        <f>0.731+4.687+7.58</f>
        <v>12.998000000000001</v>
      </c>
    </row>
    <row r="21" spans="5:5" x14ac:dyDescent="0.25">
      <c r="E21" s="44">
        <v>655.45</v>
      </c>
    </row>
    <row r="22" spans="5:5" x14ac:dyDescent="0.25">
      <c r="E22" s="44">
        <v>0.76</v>
      </c>
    </row>
    <row r="23" spans="5:5" x14ac:dyDescent="0.25">
      <c r="E23" s="43">
        <f>684.144+1.649</f>
        <v>685.79300000000001</v>
      </c>
    </row>
    <row r="24" spans="5:5" x14ac:dyDescent="0.25">
      <c r="E24" s="46">
        <v>41642.660000000003</v>
      </c>
    </row>
    <row r="25" spans="5:5" x14ac:dyDescent="0.25">
      <c r="E25" s="42">
        <f>(+E16+E9)/(E16+E18+E9)</f>
        <v>0.68860359251635073</v>
      </c>
    </row>
    <row r="26" spans="5:5" x14ac:dyDescent="0.25">
      <c r="E26" s="1" t="e">
        <f>+E24/E4</f>
        <v>#VALUE!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