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7" documentId="8_{F99F13FC-9045-421E-B140-7E1752F63EF4}" xr6:coauthVersionLast="47" xr6:coauthVersionMax="47" xr10:uidLastSave="{5C278A4C-752C-41F2-836F-C4B91DACA3F7}"/>
  <bookViews>
    <workbookView xWindow="-120" yWindow="-120" windowWidth="29040" windowHeight="15720" tabRatio="597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definedNames>
    <definedName name="_xlnm.Print_Area" localSheetId="0">'Singola gestione_rifiuti gestit'!$A$1:$E$477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9" l="1"/>
  <c r="E9" i="9"/>
  <c r="E8" i="9"/>
  <c r="E473" i="8"/>
  <c r="E469" i="8"/>
  <c r="E464" i="8"/>
  <c r="E463" i="8"/>
  <c r="E462" i="8"/>
  <c r="E445" i="8"/>
  <c r="E441" i="8"/>
  <c r="E436" i="8"/>
  <c r="E435" i="8"/>
  <c r="E434" i="8"/>
  <c r="E417" i="8"/>
  <c r="E413" i="8"/>
  <c r="E408" i="8"/>
  <c r="E409" i="8" s="1"/>
  <c r="E407" i="8"/>
  <c r="E406" i="8"/>
  <c r="E389" i="8"/>
  <c r="E385" i="8"/>
  <c r="E380" i="8"/>
  <c r="E379" i="8"/>
  <c r="E378" i="8"/>
  <c r="E361" i="8"/>
  <c r="E357" i="8"/>
  <c r="E352" i="8"/>
  <c r="E353" i="8" s="1"/>
  <c r="E351" i="8"/>
  <c r="E350" i="8"/>
  <c r="E333" i="8"/>
  <c r="E329" i="8"/>
  <c r="E324" i="8"/>
  <c r="E323" i="8"/>
  <c r="E322" i="8"/>
  <c r="E305" i="8"/>
  <c r="E301" i="8"/>
  <c r="E293" i="8"/>
  <c r="E294" i="8" s="1"/>
  <c r="E277" i="8"/>
  <c r="E273" i="8"/>
  <c r="E268" i="8"/>
  <c r="E267" i="8"/>
  <c r="E266" i="8"/>
  <c r="E249" i="8"/>
  <c r="E245" i="8"/>
  <c r="E237" i="8"/>
  <c r="E238" i="8" s="1"/>
  <c r="E221" i="8"/>
  <c r="E217" i="8"/>
  <c r="E209" i="8"/>
  <c r="E210" i="8" s="1"/>
  <c r="E193" i="8"/>
  <c r="E189" i="8"/>
  <c r="E184" i="8"/>
  <c r="E183" i="8"/>
  <c r="E182" i="8"/>
  <c r="E165" i="8"/>
  <c r="E159" i="8"/>
  <c r="E161" i="8" s="1"/>
  <c r="E153" i="8"/>
  <c r="E154" i="8" s="1"/>
  <c r="E137" i="8"/>
  <c r="E131" i="8"/>
  <c r="E133" i="8" s="1"/>
  <c r="E125" i="8"/>
  <c r="E127" i="8" s="1"/>
  <c r="E109" i="8"/>
  <c r="E105" i="8"/>
  <c r="E97" i="8"/>
  <c r="E98" i="8" s="1"/>
  <c r="E81" i="8"/>
  <c r="E77" i="8"/>
  <c r="E69" i="8"/>
  <c r="E70" i="8" s="1"/>
  <c r="E52" i="8"/>
  <c r="E48" i="8"/>
  <c r="E40" i="8"/>
  <c r="E41" i="8" s="1"/>
  <c r="E23" i="8"/>
  <c r="E17" i="8"/>
  <c r="E19" i="8" s="1"/>
  <c r="E11" i="8"/>
  <c r="E13" i="8" s="1"/>
  <c r="E239" i="8" l="1"/>
  <c r="E211" i="8"/>
  <c r="E42" i="8"/>
  <c r="E99" i="8"/>
  <c r="E295" i="8"/>
  <c r="E43" i="8"/>
  <c r="E296" i="8"/>
  <c r="E381" i="8"/>
  <c r="E390" i="8" s="1"/>
  <c r="E100" i="8"/>
  <c r="E364" i="8"/>
  <c r="E128" i="8"/>
  <c r="E129" i="8" s="1"/>
  <c r="E140" i="8" s="1"/>
  <c r="E240" i="8"/>
  <c r="E465" i="8"/>
  <c r="E476" i="8" s="1"/>
  <c r="E437" i="8"/>
  <c r="E448" i="8" s="1"/>
  <c r="E418" i="8"/>
  <c r="E420" i="8"/>
  <c r="E419" i="8"/>
  <c r="E362" i="8"/>
  <c r="E363" i="8"/>
  <c r="E325" i="8"/>
  <c r="E336" i="8" s="1"/>
  <c r="E297" i="8"/>
  <c r="E308" i="8" s="1"/>
  <c r="E306" i="8"/>
  <c r="E269" i="8"/>
  <c r="E278" i="8" s="1"/>
  <c r="E212" i="8"/>
  <c r="E185" i="8"/>
  <c r="E196" i="8" s="1"/>
  <c r="E155" i="8"/>
  <c r="E156" i="8"/>
  <c r="E126" i="8"/>
  <c r="E71" i="8"/>
  <c r="E72" i="8"/>
  <c r="E44" i="8"/>
  <c r="E55" i="8" s="1"/>
  <c r="E53" i="8"/>
  <c r="E14" i="8"/>
  <c r="E12" i="8"/>
  <c r="E89" i="9"/>
  <c r="E88" i="9"/>
  <c r="E119" i="9"/>
  <c r="E118" i="9"/>
  <c r="E335" i="8" l="1"/>
  <c r="E139" i="8"/>
  <c r="E307" i="8"/>
  <c r="E279" i="8"/>
  <c r="E392" i="8"/>
  <c r="E101" i="8"/>
  <c r="E195" i="8"/>
  <c r="E241" i="8"/>
  <c r="E252" i="8" s="1"/>
  <c r="E391" i="8"/>
  <c r="E194" i="8"/>
  <c r="E475" i="8"/>
  <c r="E474" i="8"/>
  <c r="E447" i="8"/>
  <c r="E446" i="8"/>
  <c r="E334" i="8"/>
  <c r="E280" i="8"/>
  <c r="E213" i="8"/>
  <c r="E223" i="8" s="1"/>
  <c r="E157" i="8"/>
  <c r="E167" i="8" s="1"/>
  <c r="E138" i="8"/>
  <c r="E73" i="8"/>
  <c r="E82" i="8" s="1"/>
  <c r="E54" i="8"/>
  <c r="E15" i="8"/>
  <c r="E26" i="8" s="1"/>
  <c r="E129" i="9"/>
  <c r="E128" i="9"/>
  <c r="E39" i="9"/>
  <c r="E38" i="9"/>
  <c r="E99" i="9"/>
  <c r="E98" i="9"/>
  <c r="E159" i="9"/>
  <c r="E149" i="9"/>
  <c r="E148" i="9"/>
  <c r="E139" i="9"/>
  <c r="E138" i="9"/>
  <c r="E109" i="9"/>
  <c r="E108" i="9"/>
  <c r="E79" i="9"/>
  <c r="E78" i="9"/>
  <c r="E69" i="9"/>
  <c r="E49" i="9"/>
  <c r="E48" i="9"/>
  <c r="E59" i="9"/>
  <c r="E58" i="9"/>
  <c r="E224" i="8" l="1"/>
  <c r="E250" i="8"/>
  <c r="E251" i="8"/>
  <c r="E112" i="8"/>
  <c r="E110" i="8"/>
  <c r="E111" i="8"/>
  <c r="E222" i="8"/>
  <c r="E166" i="8"/>
  <c r="E168" i="8"/>
  <c r="E83" i="8"/>
  <c r="E84" i="8"/>
  <c r="E24" i="8"/>
  <c r="E25" i="8"/>
  <c r="G190" i="10"/>
  <c r="G189" i="10"/>
  <c r="G177" i="10"/>
  <c r="G176" i="10"/>
  <c r="G150" i="10"/>
  <c r="G151" i="10"/>
  <c r="G139" i="10"/>
  <c r="G137" i="10"/>
  <c r="G138" i="10"/>
  <c r="G124" i="10"/>
  <c r="G125" i="10"/>
  <c r="G111" i="10"/>
  <c r="G112" i="10"/>
  <c r="G100" i="10" l="1"/>
  <c r="G98" i="10"/>
  <c r="G99" i="10"/>
  <c r="G85" i="10"/>
  <c r="G86" i="10"/>
  <c r="G74" i="10"/>
  <c r="G72" i="10"/>
  <c r="G73" i="10"/>
  <c r="G61" i="10"/>
  <c r="G59" i="10"/>
  <c r="G60" i="10"/>
  <c r="G46" i="10"/>
  <c r="G47" i="10"/>
  <c r="G20" i="10"/>
  <c r="G21" i="10"/>
  <c r="G34" i="10"/>
  <c r="G33" i="10"/>
  <c r="G9" i="10"/>
  <c r="G7" i="10"/>
  <c r="G8" i="10"/>
</calcChain>
</file>

<file path=xl/sharedStrings.xml><?xml version="1.0" encoding="utf-8"?>
<sst xmlns="http://schemas.openxmlformats.org/spreadsheetml/2006/main" count="2289" uniqueCount="132">
  <si>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</si>
  <si>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</si>
  <si>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</si>
  <si>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</si>
  <si>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</si>
  <si>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</si>
  <si>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</si>
  <si>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</si>
  <si>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</si>
  <si>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</si>
  <si>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</si>
  <si>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</si>
  <si>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</si>
  <si>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</si>
  <si>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</si>
  <si>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</si>
  <si>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</si>
  <si>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</si>
  <si>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</si>
  <si>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</si>
  <si>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</si>
  <si>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</si>
  <si>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</si>
  <si>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</si>
  <si>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</si>
  <si>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</si>
  <si>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</si>
  <si>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</si>
  <si>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</si>
  <si>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Denominazione del Comune ovvero dell'ambito tariffario considerato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</si>
  <si>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</si>
  <si>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</si>
  <si>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</si>
  <si>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</si>
  <si>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</si>
  <si>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</si>
  <si>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</si>
  <si>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</si>
  <si>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</si>
  <si>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</si>
  <si>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</si>
  <si>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</si>
  <si>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</si>
  <si>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</si>
  <si>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</si>
  <si>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</si>
  <si>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</si>
  <si>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</si>
  <si>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</si>
  <si>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</si>
  <si>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</si>
  <si>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</si>
  <si>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</si>
  <si>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</si>
  <si>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</si>
  <si>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</si>
  <si>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</si>
  <si>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</si>
  <si>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</si>
  <si>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</si>
  <si>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</si>
  <si>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</si>
  <si>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</si>
  <si>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</si>
  <si>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</si>
  <si>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</si>
  <si>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</si>
  <si>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</si>
  <si>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</si>
  <si>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</si>
  <si>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</si>
  <si>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</si>
  <si>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</si>
  <si>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</si>
  <si>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</si>
  <si>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</si>
  <si>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</si>
  <si>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</si>
  <si>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</si>
  <si>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</si>
  <si>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REA ROSIGNANO ENERGIA AMBIENTE SPA</t>
  </si>
  <si>
    <t>BIBBONA</t>
  </si>
  <si>
    <t>COMUNE DI BIBBONA</t>
  </si>
  <si>
    <t>COMUNE DI CASALE MARITTIMO</t>
  </si>
  <si>
    <t>CASALE M.MO</t>
  </si>
  <si>
    <t>COMUNE DI CAPRAIA ISOLA</t>
  </si>
  <si>
    <t>CAPRAIA ISOLA</t>
  </si>
  <si>
    <t>COMUNE DI CASTELLINE MARITTIMA</t>
  </si>
  <si>
    <t>CASTELLINA</t>
  </si>
  <si>
    <t>COMUNE DI CECINA</t>
  </si>
  <si>
    <t>CECINA</t>
  </si>
  <si>
    <t>COMUNE DI COLLESALVETTI</t>
  </si>
  <si>
    <t>COLLESALVETTI</t>
  </si>
  <si>
    <t>COMUNE DI GUARDISTALLO</t>
  </si>
  <si>
    <t>GUARDISTALLO</t>
  </si>
  <si>
    <t>COMUNE DI MONTESCUDAIO</t>
  </si>
  <si>
    <t>MONTESCUDAIO</t>
  </si>
  <si>
    <t>COMUNE DI ORCIANO PISANO</t>
  </si>
  <si>
    <t>ORCIANO</t>
  </si>
  <si>
    <t>COMUNE DI RIPARBELLA</t>
  </si>
  <si>
    <t>RIPARBELLA</t>
  </si>
  <si>
    <t>COMUNE DI ROSIGNANO MARITTIMO</t>
  </si>
  <si>
    <t xml:space="preserve">ROSIGNANO </t>
  </si>
  <si>
    <t>SANTA LUCE</t>
  </si>
  <si>
    <t>COMUNE DI MONTEVERDI MARITTIMO</t>
  </si>
  <si>
    <t>COMUNE DI SANTA LUCE</t>
  </si>
  <si>
    <t>MONTEVERDI</t>
  </si>
  <si>
    <t>COMUNE DI CASTELNUOVO VAL DI CECINA</t>
  </si>
  <si>
    <t>CASTELNUOVO VC</t>
  </si>
  <si>
    <t>COMUNE DI MONTECATINI VAL DI CECINA</t>
  </si>
  <si>
    <t>MONTECATINI VC</t>
  </si>
  <si>
    <t>COMUNE DI POMARANCE</t>
  </si>
  <si>
    <t>POMARANCE</t>
  </si>
  <si>
    <t>COMUNE DI VOLTERRA</t>
  </si>
  <si>
    <t>VOLTERRA</t>
  </si>
  <si>
    <t>COMUNE DI CASTELLINA MARITTIMA</t>
  </si>
  <si>
    <t>COMUNE DI CASTELNUOVO V.C.</t>
  </si>
  <si>
    <t>COMUNE DI MONTECATINI V.C.</t>
  </si>
  <si>
    <t>0,6 a compost</t>
  </si>
  <si>
    <t>-</t>
  </si>
  <si>
    <t>* i dati relativi al numero di abitanti ed utenze sono aggiornati al 31/12/2020 poiché il Comune non ha fornito l'aggiornamento</t>
  </si>
  <si>
    <t>N. TICKET appuntamento / abitanti serviti* (dato abitanti del 31/12/2020)</t>
  </si>
  <si>
    <t>N. TICKET segnalazione / abitanti serviti * (dato abitanti del 31/12/2020)</t>
  </si>
  <si>
    <t xml:space="preserve">N. TICKET segnalazione / abitanti serviti </t>
  </si>
  <si>
    <t>Numero abitanti della singola gestione*</t>
  </si>
  <si>
    <t>Numero utenze domestiche per ogni singola gestione*</t>
  </si>
  <si>
    <t>Numero utenze non domestiche per ogni singola gestione*</t>
  </si>
  <si>
    <t>Numero utenze domestiche per ogni singola gestione* (dato al 31/12/2020)</t>
  </si>
  <si>
    <t>Numero utenze non domestiche per ogni singola gestione* (dato al 31/12/2020)</t>
  </si>
  <si>
    <t>N.D.</t>
  </si>
  <si>
    <t xml:space="preserve">N. TICKET appuntamento / abitanti serviti </t>
  </si>
  <si>
    <t>N.D. IL DATO RELATIVO ALLA CONSEGNA KIT PER NUOVE ATTIVAZIONI NON E' DISPONIBILE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</si>
</sst>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  <numFmt numFmtId="166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  <font>
      <b/>
      <i/>
      <sz val="11"/>
      <color theme="1"/>
      <name val="Microsoft Sans Serif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Microsoft Sans Serif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color theme="1"/>
      <name val="Microsoft Sans Serif"/>
      <family val="2"/>
    </font>
  </fonts>
  <fills count="9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6600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43" fontId="15" fillId="0" borderId="5" xfId="1" applyFont="1" applyBorder="1" applyAlignment="1">
      <alignment horizontal="center" vertical="center"/>
    </xf>
    <xf numFmtId="3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0" fillId="0" borderId="5" xfId="0" quotePrefix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/>
    </xf>
    <xf numFmtId="0" fontId="12" fillId="0" borderId="5" xfId="0" quotePrefix="1" applyFont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2" fontId="12" fillId="0" borderId="5" xfId="0" quotePrefix="1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166" fontId="12" fillId="0" borderId="5" xfId="0" quotePrefix="1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0" fontId="15" fillId="0" borderId="4" xfId="0" quotePrefix="1" applyFont="1" applyBorder="1" applyAlignment="1">
      <alignment horizontal="center" vertical="center"/>
    </xf>
    <xf numFmtId="0" fontId="15" fillId="0" borderId="7" xfId="0" quotePrefix="1" applyFont="1" applyBorder="1" applyAlignment="1">
      <alignment horizontal="center" vertical="center"/>
    </xf>
    <xf numFmtId="9" fontId="15" fillId="0" borderId="5" xfId="2" applyFont="1" applyBorder="1" applyAlignment="1">
      <alignment horizontal="center" vertical="center"/>
    </xf>
    <xf numFmtId="164" fontId="15" fillId="0" borderId="5" xfId="1" applyNumberFormat="1" applyFont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4" fillId="8" borderId="8" xfId="0" applyFont="1" applyFill="1" applyBorder="1" applyAlignment="1">
      <alignment horizontal="left" vertical="center"/>
    </xf>
    <xf numFmtId="0" fontId="4" fillId="8" borderId="9" xfId="0" applyFont="1" applyFill="1" applyBorder="1" applyAlignment="1">
      <alignment horizontal="left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F850"/>
  <sheetViews>
    <sheetView tabSelected="1" topLeftCell="C1" zoomScale="90" zoomScaleNormal="90" workbookViewId="0">
      <selection activeCell="H10" sqref="H10"/>
    </sheetView>
  </sheetViews>
  <sheetFormatPr defaultRowHeight="15" x14ac:dyDescent="0.25"/>
  <cols>
    <col min="1" max="1" width="14.7109375" style="1" bestFit="1" customWidth="1"/>
    <col min="2" max="2" width="111.28515625" style="1" customWidth="1"/>
    <col min="3" max="3" width="104.140625" style="2" customWidth="1"/>
    <col min="4" max="4" width="20.42578125" style="1" customWidth="1"/>
    <col min="5" max="5" width="25" style="37" customWidth="1"/>
  </cols>
  <sheetData>
    <row r="1" spans="1:6" ht="21.75" customHeight="1" thickBot="1" x14ac:dyDescent="0.3">
      <c r="A1" s="34"/>
      <c r="B1" s="35" t="s">
        <v>16</v>
      </c>
      <c r="C1" s="33" t="s">
        <v>80</v>
      </c>
      <c r="D1" s="67" t="s">
        <v>82</v>
      </c>
      <c r="E1" s="68"/>
    </row>
    <row r="2" spans="1:6" ht="37.5" customHeight="1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6" ht="28.5" customHeight="1" thickBot="1" x14ac:dyDescent="0.3">
      <c r="A3" s="64" t="s">
        <v>58</v>
      </c>
      <c r="B3" s="3" t="s">
        <v>17</v>
      </c>
      <c r="C3" s="4" t="s">
        <v>29</v>
      </c>
      <c r="D3" s="6"/>
      <c r="E3" s="38" t="s">
        <v>81</v>
      </c>
    </row>
    <row r="4" spans="1:6" ht="15.75" customHeight="1" thickBot="1" x14ac:dyDescent="0.3">
      <c r="A4" s="65"/>
      <c r="B4" s="3" t="s">
        <v>49</v>
      </c>
      <c r="C4" s="4" t="s">
        <v>48</v>
      </c>
      <c r="D4" s="6" t="s">
        <v>0</v>
      </c>
      <c r="E4" s="42">
        <v>3234</v>
      </c>
    </row>
    <row r="5" spans="1:6" ht="15.75" thickBot="1" x14ac:dyDescent="0.3">
      <c r="A5" s="65"/>
      <c r="B5" s="3" t="s">
        <v>6</v>
      </c>
      <c r="C5" s="4" t="s">
        <v>30</v>
      </c>
      <c r="D5" s="6" t="s">
        <v>0</v>
      </c>
      <c r="E5" s="42">
        <v>4844</v>
      </c>
    </row>
    <row r="6" spans="1:6" ht="15.75" thickBot="1" x14ac:dyDescent="0.3">
      <c r="A6" s="66"/>
      <c r="B6" s="3" t="s">
        <v>7</v>
      </c>
      <c r="C6" s="4" t="s">
        <v>31</v>
      </c>
      <c r="D6" s="6" t="s">
        <v>0</v>
      </c>
      <c r="E6" s="42">
        <v>742</v>
      </c>
    </row>
    <row r="7" spans="1:6" ht="15" customHeight="1" thickBot="1" x14ac:dyDescent="0.3">
      <c r="A7" s="3"/>
      <c r="C7" s="3"/>
      <c r="D7" s="6"/>
      <c r="E7" s="36"/>
    </row>
    <row r="8" spans="1:6" ht="15.75" customHeight="1" thickBot="1" x14ac:dyDescent="0.3">
      <c r="A8" s="61" t="s">
        <v>18</v>
      </c>
      <c r="B8" s="13" t="s">
        <v>18</v>
      </c>
      <c r="C8" s="4"/>
      <c r="D8" s="6"/>
      <c r="E8" s="36"/>
    </row>
    <row r="9" spans="1:6" ht="24" customHeight="1" thickBot="1" x14ac:dyDescent="0.3">
      <c r="A9" s="62"/>
      <c r="B9" s="19" t="s">
        <v>41</v>
      </c>
      <c r="C9" s="4" t="s">
        <v>33</v>
      </c>
      <c r="D9" s="17" t="s">
        <v>9</v>
      </c>
      <c r="E9" s="41">
        <v>58.9</v>
      </c>
      <c r="F9" t="s">
        <v>118</v>
      </c>
    </row>
    <row r="10" spans="1:6" s="20" customFormat="1" ht="24" customHeight="1" thickBot="1" x14ac:dyDescent="0.3">
      <c r="A10" s="62"/>
      <c r="B10" s="18" t="s">
        <v>54</v>
      </c>
      <c r="C10" s="19" t="s">
        <v>52</v>
      </c>
      <c r="D10" s="17" t="s">
        <v>9</v>
      </c>
      <c r="E10" s="41">
        <v>1195.9060000000002</v>
      </c>
    </row>
    <row r="11" spans="1:6" s="20" customFormat="1" ht="24" customHeight="1" thickBot="1" x14ac:dyDescent="0.3">
      <c r="A11" s="62"/>
      <c r="B11" s="18" t="s">
        <v>55</v>
      </c>
      <c r="C11" s="19" t="s">
        <v>51</v>
      </c>
      <c r="D11" s="17" t="s">
        <v>9</v>
      </c>
      <c r="E11" s="41">
        <f>E10-(3.96+284.86+100.65*80.81%+806)</f>
        <v>19.750735000000304</v>
      </c>
    </row>
    <row r="12" spans="1:6" s="20" customFormat="1" ht="24" customHeight="1" thickBot="1" x14ac:dyDescent="0.3">
      <c r="A12" s="62"/>
      <c r="B12" s="15" t="s">
        <v>56</v>
      </c>
      <c r="C12" s="19" t="s">
        <v>13</v>
      </c>
      <c r="D12" s="17" t="s">
        <v>5</v>
      </c>
      <c r="E12" s="59">
        <f>+(E10-E11)/E10</f>
        <v>0.9834847095005792</v>
      </c>
    </row>
    <row r="13" spans="1:6" s="20" customFormat="1" ht="24" customHeight="1" thickBot="1" x14ac:dyDescent="0.3">
      <c r="A13" s="62"/>
      <c r="B13" s="15" t="s">
        <v>53</v>
      </c>
      <c r="C13" s="16" t="s">
        <v>14</v>
      </c>
      <c r="D13" s="17" t="s">
        <v>5</v>
      </c>
      <c r="E13" s="59">
        <f>+E11/E10</f>
        <v>1.6515290499420774E-2</v>
      </c>
    </row>
    <row r="14" spans="1:6" ht="24" customHeight="1" thickBot="1" x14ac:dyDescent="0.3">
      <c r="A14" s="62"/>
      <c r="B14" s="15" t="s">
        <v>42</v>
      </c>
      <c r="C14" s="16" t="s">
        <v>11</v>
      </c>
      <c r="D14" s="17" t="s">
        <v>9</v>
      </c>
      <c r="E14" s="41">
        <f>+E11</f>
        <v>19.750735000000304</v>
      </c>
    </row>
    <row r="15" spans="1:6" ht="35.25" customHeight="1" thickBot="1" x14ac:dyDescent="0.3">
      <c r="A15" s="62"/>
      <c r="B15" s="18" t="s">
        <v>43</v>
      </c>
      <c r="C15" s="19" t="s">
        <v>32</v>
      </c>
      <c r="D15" s="17" t="s">
        <v>9</v>
      </c>
      <c r="E15" s="41">
        <f>+E16-E14</f>
        <v>3421.5462650999971</v>
      </c>
    </row>
    <row r="16" spans="1:6" ht="25.5" customHeight="1" thickBot="1" x14ac:dyDescent="0.3">
      <c r="A16" s="62"/>
      <c r="B16" s="18" t="s">
        <v>46</v>
      </c>
      <c r="C16" s="19" t="s">
        <v>19</v>
      </c>
      <c r="D16" s="17" t="s">
        <v>9</v>
      </c>
      <c r="E16" s="41">
        <v>3441.2970000999971</v>
      </c>
    </row>
    <row r="17" spans="1:5" ht="25.5" customHeight="1" thickBot="1" x14ac:dyDescent="0.3">
      <c r="A17" s="62"/>
      <c r="B17" s="18" t="s">
        <v>34</v>
      </c>
      <c r="C17" s="19" t="s">
        <v>59</v>
      </c>
      <c r="D17" s="17" t="s">
        <v>9</v>
      </c>
      <c r="E17" s="41">
        <f>100.65*19.19%</f>
        <v>19.314735000000002</v>
      </c>
    </row>
    <row r="18" spans="1:5" ht="25.5" customHeight="1" thickBot="1" x14ac:dyDescent="0.3">
      <c r="A18" s="62"/>
      <c r="B18" s="18" t="s">
        <v>35</v>
      </c>
      <c r="C18" s="18" t="s">
        <v>60</v>
      </c>
      <c r="D18" s="17" t="s">
        <v>9</v>
      </c>
      <c r="E18" s="41">
        <v>2237.3419999999983</v>
      </c>
    </row>
    <row r="19" spans="1:5" ht="25.5" customHeight="1" thickBot="1" x14ac:dyDescent="0.3">
      <c r="A19" s="62"/>
      <c r="B19" s="18" t="s">
        <v>47</v>
      </c>
      <c r="C19" s="19" t="s">
        <v>10</v>
      </c>
      <c r="D19" s="17" t="s">
        <v>9</v>
      </c>
      <c r="E19" s="41">
        <f>+E17+E18</f>
        <v>2256.6567349999982</v>
      </c>
    </row>
    <row r="20" spans="1:5" ht="25.5" customHeight="1" thickBot="1" x14ac:dyDescent="0.3">
      <c r="A20" s="62"/>
      <c r="B20" s="18" t="s">
        <v>36</v>
      </c>
      <c r="C20" s="18" t="s">
        <v>61</v>
      </c>
      <c r="D20" s="17" t="s">
        <v>9</v>
      </c>
      <c r="E20" s="41">
        <v>0.23400000000000001</v>
      </c>
    </row>
    <row r="21" spans="1:5" ht="25.5" customHeight="1" thickBot="1" x14ac:dyDescent="0.3">
      <c r="A21" s="62"/>
      <c r="B21" s="18" t="s">
        <v>37</v>
      </c>
      <c r="C21" s="18" t="s">
        <v>62</v>
      </c>
      <c r="D21" s="17" t="s">
        <v>9</v>
      </c>
      <c r="E21" s="41">
        <v>0</v>
      </c>
    </row>
    <row r="22" spans="1:5" ht="25.5" customHeight="1" thickBot="1" x14ac:dyDescent="0.3">
      <c r="A22" s="62"/>
      <c r="B22" s="18" t="s">
        <v>38</v>
      </c>
      <c r="C22" s="18" t="s">
        <v>63</v>
      </c>
      <c r="D22" s="17" t="s">
        <v>9</v>
      </c>
      <c r="E22" s="41">
        <v>0.4</v>
      </c>
    </row>
    <row r="23" spans="1:5" ht="25.5" customHeight="1" thickBot="1" x14ac:dyDescent="0.3">
      <c r="A23" s="62"/>
      <c r="B23" s="18" t="s">
        <v>39</v>
      </c>
      <c r="C23" s="18" t="s">
        <v>39</v>
      </c>
      <c r="D23" s="17" t="s">
        <v>9</v>
      </c>
      <c r="E23" s="60">
        <f>+E20+E21+E22</f>
        <v>0.63400000000000001</v>
      </c>
    </row>
    <row r="24" spans="1:5" ht="25.5" customHeight="1" thickBot="1" x14ac:dyDescent="0.3">
      <c r="A24" s="62"/>
      <c r="B24" s="15" t="s">
        <v>44</v>
      </c>
      <c r="C24" s="19" t="s">
        <v>40</v>
      </c>
      <c r="D24" s="17" t="s">
        <v>9</v>
      </c>
      <c r="E24" s="60">
        <f>+E9+E14+E15+E19</f>
        <v>5756.8537350999959</v>
      </c>
    </row>
    <row r="25" spans="1:5" ht="25.5" customHeight="1" thickBot="1" x14ac:dyDescent="0.3">
      <c r="A25" s="62"/>
      <c r="B25" s="15" t="s">
        <v>45</v>
      </c>
      <c r="C25" s="19" t="s">
        <v>12</v>
      </c>
      <c r="D25" s="17" t="s">
        <v>5</v>
      </c>
      <c r="E25" s="59">
        <f>+(E9+E14+E15)/(E9+E14+E15+E19)</f>
        <v>0.60800519887434645</v>
      </c>
    </row>
    <row r="26" spans="1:5" ht="25.5" customHeight="1" thickBot="1" x14ac:dyDescent="0.3">
      <c r="A26" s="63"/>
      <c r="B26" s="15" t="s">
        <v>50</v>
      </c>
      <c r="C26" s="19" t="s">
        <v>20</v>
      </c>
      <c r="D26" s="17" t="s">
        <v>21</v>
      </c>
      <c r="E26" s="41">
        <f>+(E14+E15+E19)/E4</f>
        <v>1.7618904561224478</v>
      </c>
    </row>
    <row r="27" spans="1:5" ht="15.75" thickBot="1" x14ac:dyDescent="0.3">
      <c r="A27" s="3"/>
      <c r="B27" s="3"/>
      <c r="C27" s="4"/>
      <c r="D27" s="6"/>
      <c r="E27" s="36"/>
    </row>
    <row r="29" spans="1:5" ht="15.75" thickBot="1" x14ac:dyDescent="0.3"/>
    <row r="30" spans="1:5" ht="24.75" customHeight="1" thickBot="1" x14ac:dyDescent="0.3">
      <c r="D30" s="67" t="s">
        <v>83</v>
      </c>
      <c r="E30" s="68"/>
    </row>
    <row r="31" spans="1:5" ht="15.75" thickBot="1" x14ac:dyDescent="0.3">
      <c r="A31" s="7" t="s">
        <v>1</v>
      </c>
      <c r="B31" s="7" t="s">
        <v>2</v>
      </c>
      <c r="C31" s="8" t="s">
        <v>3</v>
      </c>
      <c r="D31" s="7" t="s">
        <v>4</v>
      </c>
      <c r="E31" s="7" t="s">
        <v>15</v>
      </c>
    </row>
    <row r="32" spans="1:5" ht="24.75" customHeight="1" thickBot="1" x14ac:dyDescent="0.3">
      <c r="A32" s="64" t="s">
        <v>58</v>
      </c>
      <c r="B32" s="3" t="s">
        <v>17</v>
      </c>
      <c r="C32" s="4" t="s">
        <v>29</v>
      </c>
      <c r="D32" s="6"/>
      <c r="E32" s="38" t="s">
        <v>84</v>
      </c>
    </row>
    <row r="33" spans="1:5" ht="24.75" customHeight="1" thickBot="1" x14ac:dyDescent="0.3">
      <c r="A33" s="65"/>
      <c r="B33" s="3" t="s">
        <v>49</v>
      </c>
      <c r="C33" s="4" t="s">
        <v>48</v>
      </c>
      <c r="D33" s="6" t="s">
        <v>0</v>
      </c>
      <c r="E33" s="42">
        <v>1059</v>
      </c>
    </row>
    <row r="34" spans="1:5" ht="24.75" customHeight="1" thickBot="1" x14ac:dyDescent="0.3">
      <c r="A34" s="65"/>
      <c r="B34" s="3" t="s">
        <v>6</v>
      </c>
      <c r="C34" s="4" t="s">
        <v>30</v>
      </c>
      <c r="D34" s="6" t="s">
        <v>0</v>
      </c>
      <c r="E34" s="42">
        <v>991</v>
      </c>
    </row>
    <row r="35" spans="1:5" ht="24.75" customHeight="1" thickBot="1" x14ac:dyDescent="0.3">
      <c r="A35" s="66"/>
      <c r="B35" s="3" t="s">
        <v>7</v>
      </c>
      <c r="C35" s="4" t="s">
        <v>31</v>
      </c>
      <c r="D35" s="6" t="s">
        <v>0</v>
      </c>
      <c r="E35" s="42">
        <v>80</v>
      </c>
    </row>
    <row r="36" spans="1:5" ht="15" customHeight="1" thickBot="1" x14ac:dyDescent="0.3">
      <c r="A36" s="3"/>
      <c r="B36" s="3"/>
      <c r="C36" s="4"/>
      <c r="D36" s="6"/>
      <c r="E36" s="43"/>
    </row>
    <row r="37" spans="1:5" ht="24.75" customHeight="1" thickBot="1" x14ac:dyDescent="0.3">
      <c r="A37" s="61" t="s">
        <v>18</v>
      </c>
      <c r="B37" s="13" t="s">
        <v>18</v>
      </c>
      <c r="C37" s="4"/>
      <c r="D37" s="6"/>
      <c r="E37" s="43"/>
    </row>
    <row r="38" spans="1:5" ht="24.75" customHeight="1" thickBot="1" x14ac:dyDescent="0.3">
      <c r="A38" s="62"/>
      <c r="B38" s="19" t="s">
        <v>41</v>
      </c>
      <c r="C38" s="4" t="s">
        <v>33</v>
      </c>
      <c r="D38" s="17" t="s">
        <v>9</v>
      </c>
      <c r="E38" s="41">
        <v>176.38</v>
      </c>
    </row>
    <row r="39" spans="1:5" ht="24.75" customHeight="1" thickBot="1" x14ac:dyDescent="0.3">
      <c r="A39" s="62"/>
      <c r="B39" s="18" t="s">
        <v>54</v>
      </c>
      <c r="C39" s="19" t="s">
        <v>52</v>
      </c>
      <c r="D39" s="17" t="s">
        <v>9</v>
      </c>
      <c r="E39" s="41">
        <v>85</v>
      </c>
    </row>
    <row r="40" spans="1:5" ht="24.75" customHeight="1" thickBot="1" x14ac:dyDescent="0.3">
      <c r="A40" s="62"/>
      <c r="B40" s="18" t="s">
        <v>55</v>
      </c>
      <c r="C40" s="19" t="s">
        <v>51</v>
      </c>
      <c r="D40" s="17" t="s">
        <v>9</v>
      </c>
      <c r="E40" s="41">
        <f>E39-(31.8+10.94+42)</f>
        <v>0.25999999999999091</v>
      </c>
    </row>
    <row r="41" spans="1:5" ht="24.75" customHeight="1" thickBot="1" x14ac:dyDescent="0.3">
      <c r="A41" s="62"/>
      <c r="B41" s="15" t="s">
        <v>56</v>
      </c>
      <c r="C41" s="19" t="s">
        <v>13</v>
      </c>
      <c r="D41" s="17" t="s">
        <v>5</v>
      </c>
      <c r="E41" s="59">
        <f>+(E39-E40)/E39</f>
        <v>0.99694117647058833</v>
      </c>
    </row>
    <row r="42" spans="1:5" ht="24.75" customHeight="1" thickBot="1" x14ac:dyDescent="0.3">
      <c r="A42" s="62"/>
      <c r="B42" s="15" t="s">
        <v>53</v>
      </c>
      <c r="C42" s="16" t="s">
        <v>14</v>
      </c>
      <c r="D42" s="17" t="s">
        <v>5</v>
      </c>
      <c r="E42" s="59">
        <f>+E40/E39</f>
        <v>3.0588235294116578E-3</v>
      </c>
    </row>
    <row r="43" spans="1:5" ht="24.75" customHeight="1" thickBot="1" x14ac:dyDescent="0.3">
      <c r="A43" s="62"/>
      <c r="B43" s="15" t="s">
        <v>42</v>
      </c>
      <c r="C43" s="16" t="s">
        <v>11</v>
      </c>
      <c r="D43" s="17" t="s">
        <v>9</v>
      </c>
      <c r="E43" s="41">
        <f>+E40</f>
        <v>0.25999999999999091</v>
      </c>
    </row>
    <row r="44" spans="1:5" ht="24.75" customHeight="1" thickBot="1" x14ac:dyDescent="0.3">
      <c r="A44" s="62"/>
      <c r="B44" s="18" t="s">
        <v>43</v>
      </c>
      <c r="C44" s="19" t="s">
        <v>32</v>
      </c>
      <c r="D44" s="17" t="s">
        <v>9</v>
      </c>
      <c r="E44" s="41">
        <f>+E45-E43</f>
        <v>316.40800000000019</v>
      </c>
    </row>
    <row r="45" spans="1:5" ht="24.75" customHeight="1" thickBot="1" x14ac:dyDescent="0.3">
      <c r="A45" s="62"/>
      <c r="B45" s="18" t="s">
        <v>46</v>
      </c>
      <c r="C45" s="19" t="s">
        <v>19</v>
      </c>
      <c r="D45" s="17" t="s">
        <v>9</v>
      </c>
      <c r="E45" s="41">
        <v>316.66800000000018</v>
      </c>
    </row>
    <row r="46" spans="1:5" ht="24.75" customHeight="1" thickBot="1" x14ac:dyDescent="0.3">
      <c r="A46" s="62"/>
      <c r="B46" s="18" t="s">
        <v>34</v>
      </c>
      <c r="C46" s="19" t="s">
        <v>59</v>
      </c>
      <c r="D46" s="17" t="s">
        <v>9</v>
      </c>
      <c r="E46" s="41">
        <v>0</v>
      </c>
    </row>
    <row r="47" spans="1:5" ht="24.75" customHeight="1" thickBot="1" x14ac:dyDescent="0.3">
      <c r="A47" s="62"/>
      <c r="B47" s="18" t="s">
        <v>35</v>
      </c>
      <c r="C47" s="18" t="s">
        <v>60</v>
      </c>
      <c r="D47" s="17" t="s">
        <v>9</v>
      </c>
      <c r="E47" s="41">
        <v>105.83</v>
      </c>
    </row>
    <row r="48" spans="1:5" ht="24.75" customHeight="1" thickBot="1" x14ac:dyDescent="0.3">
      <c r="A48" s="62"/>
      <c r="B48" s="18" t="s">
        <v>47</v>
      </c>
      <c r="C48" s="19" t="s">
        <v>10</v>
      </c>
      <c r="D48" s="17" t="s">
        <v>9</v>
      </c>
      <c r="E48" s="41">
        <f>+E46+E47</f>
        <v>105.83</v>
      </c>
    </row>
    <row r="49" spans="1:5" ht="24.75" customHeight="1" thickBot="1" x14ac:dyDescent="0.3">
      <c r="A49" s="62"/>
      <c r="B49" s="18" t="s">
        <v>36</v>
      </c>
      <c r="C49" s="18" t="s">
        <v>61</v>
      </c>
      <c r="D49" s="17" t="s">
        <v>9</v>
      </c>
      <c r="E49" s="41">
        <v>0</v>
      </c>
    </row>
    <row r="50" spans="1:5" ht="24.75" customHeight="1" thickBot="1" x14ac:dyDescent="0.3">
      <c r="A50" s="62"/>
      <c r="B50" s="18" t="s">
        <v>37</v>
      </c>
      <c r="C50" s="18" t="s">
        <v>62</v>
      </c>
      <c r="D50" s="17" t="s">
        <v>9</v>
      </c>
      <c r="E50" s="41">
        <v>0</v>
      </c>
    </row>
    <row r="51" spans="1:5" ht="24.75" customHeight="1" thickBot="1" x14ac:dyDescent="0.3">
      <c r="A51" s="62"/>
      <c r="B51" s="18" t="s">
        <v>38</v>
      </c>
      <c r="C51" s="18" t="s">
        <v>63</v>
      </c>
      <c r="D51" s="17" t="s">
        <v>9</v>
      </c>
      <c r="E51" s="41">
        <v>0</v>
      </c>
    </row>
    <row r="52" spans="1:5" ht="24.75" customHeight="1" thickBot="1" x14ac:dyDescent="0.3">
      <c r="A52" s="62"/>
      <c r="B52" s="18" t="s">
        <v>39</v>
      </c>
      <c r="C52" s="18" t="s">
        <v>39</v>
      </c>
      <c r="D52" s="17" t="s">
        <v>9</v>
      </c>
      <c r="E52" s="60">
        <f>+E49+E50+E51</f>
        <v>0</v>
      </c>
    </row>
    <row r="53" spans="1:5" ht="24.75" customHeight="1" thickBot="1" x14ac:dyDescent="0.3">
      <c r="A53" s="62"/>
      <c r="B53" s="15" t="s">
        <v>44</v>
      </c>
      <c r="C53" s="19" t="s">
        <v>40</v>
      </c>
      <c r="D53" s="17" t="s">
        <v>9</v>
      </c>
      <c r="E53" s="60">
        <f>+E38+E43+E44+E48</f>
        <v>598.87800000000016</v>
      </c>
    </row>
    <row r="54" spans="1:5" ht="24.75" customHeight="1" thickBot="1" x14ac:dyDescent="0.3">
      <c r="A54" s="62"/>
      <c r="B54" s="15" t="s">
        <v>45</v>
      </c>
      <c r="C54" s="19" t="s">
        <v>12</v>
      </c>
      <c r="D54" s="17" t="s">
        <v>5</v>
      </c>
      <c r="E54" s="59">
        <f>+(E38+E43+E44)/(E38+E43+E44+E48)</f>
        <v>0.82328621188288775</v>
      </c>
    </row>
    <row r="55" spans="1:5" ht="24.75" customHeight="1" thickBot="1" x14ac:dyDescent="0.3">
      <c r="A55" s="63"/>
      <c r="B55" s="15" t="s">
        <v>50</v>
      </c>
      <c r="C55" s="19" t="s">
        <v>20</v>
      </c>
      <c r="D55" s="17" t="s">
        <v>21</v>
      </c>
      <c r="E55" s="41">
        <f>+(E43+E44+E48)/E33</f>
        <v>0.39895939565627964</v>
      </c>
    </row>
    <row r="56" spans="1:5" ht="24.75" customHeight="1" thickBot="1" x14ac:dyDescent="0.3">
      <c r="A56" s="3"/>
      <c r="B56" s="3"/>
      <c r="C56" s="4"/>
      <c r="D56" s="6"/>
      <c r="E56" s="43"/>
    </row>
    <row r="57" spans="1:5" ht="15" customHeight="1" x14ac:dyDescent="0.25"/>
    <row r="58" spans="1:5" ht="15" customHeight="1" thickBot="1" x14ac:dyDescent="0.3"/>
    <row r="59" spans="1:5" ht="24.75" customHeight="1" thickBot="1" x14ac:dyDescent="0.3">
      <c r="D59" s="67" t="s">
        <v>85</v>
      </c>
      <c r="E59" s="68"/>
    </row>
    <row r="60" spans="1:5" ht="15.75" thickBot="1" x14ac:dyDescent="0.3">
      <c r="A60" s="7" t="s">
        <v>1</v>
      </c>
      <c r="B60" s="7" t="s">
        <v>2</v>
      </c>
      <c r="C60" s="8" t="s">
        <v>3</v>
      </c>
      <c r="D60" s="7" t="s">
        <v>4</v>
      </c>
      <c r="E60" s="7" t="s">
        <v>15</v>
      </c>
    </row>
    <row r="61" spans="1:5" ht="24.75" customHeight="1" thickBot="1" x14ac:dyDescent="0.3">
      <c r="A61" s="64" t="s">
        <v>58</v>
      </c>
      <c r="B61" s="3" t="s">
        <v>17</v>
      </c>
      <c r="C61" s="4" t="s">
        <v>29</v>
      </c>
      <c r="D61" s="6"/>
      <c r="E61" s="38" t="s">
        <v>86</v>
      </c>
    </row>
    <row r="62" spans="1:5" ht="24.75" customHeight="1" thickBot="1" x14ac:dyDescent="0.3">
      <c r="A62" s="65"/>
      <c r="B62" s="3" t="s">
        <v>49</v>
      </c>
      <c r="C62" s="4" t="s">
        <v>48</v>
      </c>
      <c r="D62" s="6" t="s">
        <v>0</v>
      </c>
      <c r="E62" s="42">
        <v>371</v>
      </c>
    </row>
    <row r="63" spans="1:5" ht="24.75" customHeight="1" thickBot="1" x14ac:dyDescent="0.3">
      <c r="A63" s="65"/>
      <c r="B63" s="3" t="s">
        <v>6</v>
      </c>
      <c r="C63" s="4" t="s">
        <v>30</v>
      </c>
      <c r="D63" s="6" t="s">
        <v>0</v>
      </c>
      <c r="E63" s="42">
        <v>743</v>
      </c>
    </row>
    <row r="64" spans="1:5" ht="24.75" customHeight="1" thickBot="1" x14ac:dyDescent="0.3">
      <c r="A64" s="66"/>
      <c r="B64" s="3" t="s">
        <v>7</v>
      </c>
      <c r="C64" s="4" t="s">
        <v>31</v>
      </c>
      <c r="D64" s="6" t="s">
        <v>0</v>
      </c>
      <c r="E64" s="42">
        <v>140</v>
      </c>
    </row>
    <row r="65" spans="1:5" ht="15" customHeight="1" thickBot="1" x14ac:dyDescent="0.3">
      <c r="A65" s="3"/>
      <c r="B65" s="3"/>
      <c r="C65" s="4"/>
      <c r="D65" s="6"/>
      <c r="E65" s="43"/>
    </row>
    <row r="66" spans="1:5" ht="24.75" customHeight="1" thickBot="1" x14ac:dyDescent="0.3">
      <c r="A66" s="61" t="s">
        <v>18</v>
      </c>
      <c r="B66" s="13" t="s">
        <v>18</v>
      </c>
      <c r="C66" s="4"/>
      <c r="D66" s="6"/>
      <c r="E66" s="43"/>
    </row>
    <row r="67" spans="1:5" ht="24.75" customHeight="1" thickBot="1" x14ac:dyDescent="0.3">
      <c r="A67" s="62"/>
      <c r="B67" s="19" t="s">
        <v>41</v>
      </c>
      <c r="C67" s="4" t="s">
        <v>33</v>
      </c>
      <c r="D67" s="17" t="s">
        <v>9</v>
      </c>
      <c r="E67" s="41">
        <v>0</v>
      </c>
    </row>
    <row r="68" spans="1:5" ht="24.75" customHeight="1" thickBot="1" x14ac:dyDescent="0.3">
      <c r="A68" s="62"/>
      <c r="B68" s="18" t="s">
        <v>54</v>
      </c>
      <c r="C68" s="19" t="s">
        <v>52</v>
      </c>
      <c r="D68" s="17" t="s">
        <v>9</v>
      </c>
      <c r="E68" s="41">
        <v>136</v>
      </c>
    </row>
    <row r="69" spans="1:5" ht="24.75" customHeight="1" thickBot="1" x14ac:dyDescent="0.3">
      <c r="A69" s="62"/>
      <c r="B69" s="18" t="s">
        <v>55</v>
      </c>
      <c r="C69" s="19" t="s">
        <v>51</v>
      </c>
      <c r="D69" s="17" t="s">
        <v>9</v>
      </c>
      <c r="E69" s="41">
        <f>+E68-75.4-60</f>
        <v>0.59999999999999432</v>
      </c>
    </row>
    <row r="70" spans="1:5" ht="24.75" customHeight="1" thickBot="1" x14ac:dyDescent="0.3">
      <c r="A70" s="62"/>
      <c r="B70" s="15" t="s">
        <v>56</v>
      </c>
      <c r="C70" s="19" t="s">
        <v>13</v>
      </c>
      <c r="D70" s="17" t="s">
        <v>5</v>
      </c>
      <c r="E70" s="59">
        <f>+(E68-E69)/E68</f>
        <v>0.99558823529411766</v>
      </c>
    </row>
    <row r="71" spans="1:5" ht="24.75" customHeight="1" thickBot="1" x14ac:dyDescent="0.3">
      <c r="A71" s="62"/>
      <c r="B71" s="15" t="s">
        <v>53</v>
      </c>
      <c r="C71" s="16" t="s">
        <v>14</v>
      </c>
      <c r="D71" s="17" t="s">
        <v>5</v>
      </c>
      <c r="E71" s="59">
        <f>+E69/E68</f>
        <v>4.4117647058823112E-3</v>
      </c>
    </row>
    <row r="72" spans="1:5" ht="24.75" customHeight="1" thickBot="1" x14ac:dyDescent="0.3">
      <c r="A72" s="62"/>
      <c r="B72" s="15" t="s">
        <v>42</v>
      </c>
      <c r="C72" s="16" t="s">
        <v>11</v>
      </c>
      <c r="D72" s="17" t="s">
        <v>9</v>
      </c>
      <c r="E72" s="41">
        <f>+E69</f>
        <v>0.59999999999999432</v>
      </c>
    </row>
    <row r="73" spans="1:5" ht="24.75" customHeight="1" thickBot="1" x14ac:dyDescent="0.3">
      <c r="A73" s="62"/>
      <c r="B73" s="18" t="s">
        <v>43</v>
      </c>
      <c r="C73" s="19" t="s">
        <v>32</v>
      </c>
      <c r="D73" s="17" t="s">
        <v>9</v>
      </c>
      <c r="E73" s="41">
        <f>+E74-E72</f>
        <v>192.18</v>
      </c>
    </row>
    <row r="74" spans="1:5" ht="24.75" customHeight="1" thickBot="1" x14ac:dyDescent="0.3">
      <c r="A74" s="62"/>
      <c r="B74" s="18" t="s">
        <v>46</v>
      </c>
      <c r="C74" s="19" t="s">
        <v>19</v>
      </c>
      <c r="D74" s="17" t="s">
        <v>9</v>
      </c>
      <c r="E74" s="41">
        <v>192.78</v>
      </c>
    </row>
    <row r="75" spans="1:5" ht="24.75" customHeight="1" thickBot="1" x14ac:dyDescent="0.3">
      <c r="A75" s="62"/>
      <c r="B75" s="18" t="s">
        <v>34</v>
      </c>
      <c r="C75" s="19" t="s">
        <v>59</v>
      </c>
      <c r="D75" s="17" t="s">
        <v>9</v>
      </c>
      <c r="E75" s="41">
        <v>0</v>
      </c>
    </row>
    <row r="76" spans="1:5" ht="24.75" customHeight="1" thickBot="1" x14ac:dyDescent="0.3">
      <c r="A76" s="62"/>
      <c r="B76" s="18" t="s">
        <v>35</v>
      </c>
      <c r="C76" s="18" t="s">
        <v>60</v>
      </c>
      <c r="D76" s="17" t="s">
        <v>9</v>
      </c>
      <c r="E76" s="41">
        <v>207.07999999999996</v>
      </c>
    </row>
    <row r="77" spans="1:5" ht="24.75" customHeight="1" thickBot="1" x14ac:dyDescent="0.3">
      <c r="A77" s="62"/>
      <c r="B77" s="18" t="s">
        <v>47</v>
      </c>
      <c r="C77" s="19" t="s">
        <v>10</v>
      </c>
      <c r="D77" s="17" t="s">
        <v>9</v>
      </c>
      <c r="E77" s="41">
        <f>+E75+E76</f>
        <v>207.07999999999996</v>
      </c>
    </row>
    <row r="78" spans="1:5" ht="24.75" customHeight="1" thickBot="1" x14ac:dyDescent="0.3">
      <c r="A78" s="62"/>
      <c r="B78" s="18" t="s">
        <v>36</v>
      </c>
      <c r="C78" s="18" t="s">
        <v>61</v>
      </c>
      <c r="D78" s="17" t="s">
        <v>9</v>
      </c>
      <c r="E78" s="41">
        <v>0</v>
      </c>
    </row>
    <row r="79" spans="1:5" ht="24.75" customHeight="1" thickBot="1" x14ac:dyDescent="0.3">
      <c r="A79" s="62"/>
      <c r="B79" s="18" t="s">
        <v>37</v>
      </c>
      <c r="C79" s="18" t="s">
        <v>62</v>
      </c>
      <c r="D79" s="17" t="s">
        <v>9</v>
      </c>
      <c r="E79" s="41">
        <v>0</v>
      </c>
    </row>
    <row r="80" spans="1:5" ht="24.75" customHeight="1" thickBot="1" x14ac:dyDescent="0.3">
      <c r="A80" s="62"/>
      <c r="B80" s="18" t="s">
        <v>38</v>
      </c>
      <c r="C80" s="18" t="s">
        <v>63</v>
      </c>
      <c r="D80" s="17" t="s">
        <v>9</v>
      </c>
      <c r="E80" s="41">
        <v>0</v>
      </c>
    </row>
    <row r="81" spans="1:5" ht="24.75" customHeight="1" thickBot="1" x14ac:dyDescent="0.3">
      <c r="A81" s="62"/>
      <c r="B81" s="18" t="s">
        <v>39</v>
      </c>
      <c r="C81" s="18" t="s">
        <v>39</v>
      </c>
      <c r="D81" s="17" t="s">
        <v>9</v>
      </c>
      <c r="E81" s="60">
        <f>+E78+E79+E80</f>
        <v>0</v>
      </c>
    </row>
    <row r="82" spans="1:5" ht="24.75" customHeight="1" thickBot="1" x14ac:dyDescent="0.3">
      <c r="A82" s="62"/>
      <c r="B82" s="15" t="s">
        <v>44</v>
      </c>
      <c r="C82" s="19" t="s">
        <v>40</v>
      </c>
      <c r="D82" s="17" t="s">
        <v>9</v>
      </c>
      <c r="E82" s="60">
        <f>+E67+E72+E73+E77</f>
        <v>399.85999999999996</v>
      </c>
    </row>
    <row r="83" spans="1:5" ht="24.75" customHeight="1" thickBot="1" x14ac:dyDescent="0.3">
      <c r="A83" s="62"/>
      <c r="B83" s="15" t="s">
        <v>45</v>
      </c>
      <c r="C83" s="19" t="s">
        <v>12</v>
      </c>
      <c r="D83" s="17" t="s">
        <v>5</v>
      </c>
      <c r="E83" s="59">
        <f>+(E67+E72+E73)/(E67+E72+E73+E77)</f>
        <v>0.48211874155954587</v>
      </c>
    </row>
    <row r="84" spans="1:5" ht="24.75" customHeight="1" thickBot="1" x14ac:dyDescent="0.3">
      <c r="A84" s="63"/>
      <c r="B84" s="15" t="s">
        <v>50</v>
      </c>
      <c r="C84" s="19" t="s">
        <v>20</v>
      </c>
      <c r="D84" s="17" t="s">
        <v>21</v>
      </c>
      <c r="E84" s="41">
        <f>+(E72+E73+E77)/E62</f>
        <v>1.0777897574123989</v>
      </c>
    </row>
    <row r="85" spans="1:5" ht="24.75" customHeight="1" thickBot="1" x14ac:dyDescent="0.3">
      <c r="A85" s="3"/>
      <c r="B85" s="3"/>
      <c r="C85" s="4"/>
      <c r="D85" s="6"/>
      <c r="E85" s="43"/>
    </row>
    <row r="86" spans="1:5" ht="24.75" customHeight="1" thickBot="1" x14ac:dyDescent="0.3"/>
    <row r="87" spans="1:5" ht="24.75" customHeight="1" thickBot="1" x14ac:dyDescent="0.3">
      <c r="D87" s="67" t="s">
        <v>87</v>
      </c>
      <c r="E87" s="68"/>
    </row>
    <row r="88" spans="1:5" ht="24.75" customHeight="1" thickBot="1" x14ac:dyDescent="0.3">
      <c r="A88" s="7" t="s">
        <v>1</v>
      </c>
      <c r="B88" s="7" t="s">
        <v>2</v>
      </c>
      <c r="C88" s="8" t="s">
        <v>3</v>
      </c>
      <c r="D88" s="7" t="s">
        <v>4</v>
      </c>
      <c r="E88" s="7" t="s">
        <v>15</v>
      </c>
    </row>
    <row r="89" spans="1:5" ht="24.75" customHeight="1" thickBot="1" x14ac:dyDescent="0.3">
      <c r="A89" s="64" t="s">
        <v>58</v>
      </c>
      <c r="B89" s="3" t="s">
        <v>17</v>
      </c>
      <c r="C89" s="4" t="s">
        <v>29</v>
      </c>
      <c r="D89" s="6"/>
      <c r="E89" s="38" t="s">
        <v>88</v>
      </c>
    </row>
    <row r="90" spans="1:5" ht="24.75" customHeight="1" thickBot="1" x14ac:dyDescent="0.3">
      <c r="A90" s="65"/>
      <c r="B90" s="3" t="s">
        <v>49</v>
      </c>
      <c r="C90" s="4" t="s">
        <v>48</v>
      </c>
      <c r="D90" s="6" t="s">
        <v>0</v>
      </c>
      <c r="E90" s="42">
        <v>1861</v>
      </c>
    </row>
    <row r="91" spans="1:5" ht="24.75" customHeight="1" thickBot="1" x14ac:dyDescent="0.3">
      <c r="A91" s="65"/>
      <c r="B91" s="3" t="s">
        <v>6</v>
      </c>
      <c r="C91" s="4" t="s">
        <v>30</v>
      </c>
      <c r="D91" s="6" t="s">
        <v>0</v>
      </c>
      <c r="E91" s="42">
        <v>1483</v>
      </c>
    </row>
    <row r="92" spans="1:5" ht="24.75" customHeight="1" thickBot="1" x14ac:dyDescent="0.3">
      <c r="A92" s="66"/>
      <c r="B92" s="3" t="s">
        <v>7</v>
      </c>
      <c r="C92" s="4" t="s">
        <v>31</v>
      </c>
      <c r="D92" s="6" t="s">
        <v>0</v>
      </c>
      <c r="E92" s="42">
        <v>101</v>
      </c>
    </row>
    <row r="93" spans="1:5" ht="15" customHeight="1" thickBot="1" x14ac:dyDescent="0.3">
      <c r="A93" s="3"/>
      <c r="B93" s="3"/>
      <c r="C93" s="4"/>
      <c r="D93" s="6"/>
      <c r="E93" s="43"/>
    </row>
    <row r="94" spans="1:5" ht="24.75" customHeight="1" thickBot="1" x14ac:dyDescent="0.3">
      <c r="A94" s="61" t="s">
        <v>18</v>
      </c>
      <c r="B94" s="13" t="s">
        <v>18</v>
      </c>
      <c r="C94" s="4"/>
      <c r="D94" s="6"/>
      <c r="E94" s="43"/>
    </row>
    <row r="95" spans="1:5" ht="24.75" customHeight="1" thickBot="1" x14ac:dyDescent="0.3">
      <c r="A95" s="62"/>
      <c r="B95" s="19" t="s">
        <v>41</v>
      </c>
      <c r="C95" s="4" t="s">
        <v>33</v>
      </c>
      <c r="D95" s="17" t="s">
        <v>9</v>
      </c>
      <c r="E95" s="41">
        <v>0</v>
      </c>
    </row>
    <row r="96" spans="1:5" ht="24.75" customHeight="1" thickBot="1" x14ac:dyDescent="0.3">
      <c r="A96" s="62"/>
      <c r="B96" s="18" t="s">
        <v>54</v>
      </c>
      <c r="C96" s="19" t="s">
        <v>52</v>
      </c>
      <c r="D96" s="17" t="s">
        <v>9</v>
      </c>
      <c r="E96" s="41">
        <v>250</v>
      </c>
    </row>
    <row r="97" spans="1:5" ht="24.75" customHeight="1" thickBot="1" x14ac:dyDescent="0.3">
      <c r="A97" s="62"/>
      <c r="B97" s="18" t="s">
        <v>55</v>
      </c>
      <c r="C97" s="19" t="s">
        <v>51</v>
      </c>
      <c r="D97" s="17" t="s">
        <v>9</v>
      </c>
      <c r="E97" s="41">
        <f>E96-(105.967+0.328+139)</f>
        <v>4.7049999999999841</v>
      </c>
    </row>
    <row r="98" spans="1:5" ht="24.75" customHeight="1" thickBot="1" x14ac:dyDescent="0.3">
      <c r="A98" s="62"/>
      <c r="B98" s="15" t="s">
        <v>56</v>
      </c>
      <c r="C98" s="19" t="s">
        <v>13</v>
      </c>
      <c r="D98" s="17" t="s">
        <v>5</v>
      </c>
      <c r="E98" s="59">
        <f>+(E96-E97)/E96</f>
        <v>0.98118000000000005</v>
      </c>
    </row>
    <row r="99" spans="1:5" ht="24.75" customHeight="1" thickBot="1" x14ac:dyDescent="0.3">
      <c r="A99" s="62"/>
      <c r="B99" s="15" t="s">
        <v>53</v>
      </c>
      <c r="C99" s="16" t="s">
        <v>14</v>
      </c>
      <c r="D99" s="17" t="s">
        <v>5</v>
      </c>
      <c r="E99" s="59">
        <f>+E97/E96</f>
        <v>1.8819999999999937E-2</v>
      </c>
    </row>
    <row r="100" spans="1:5" ht="24.75" customHeight="1" thickBot="1" x14ac:dyDescent="0.3">
      <c r="A100" s="62"/>
      <c r="B100" s="15" t="s">
        <v>42</v>
      </c>
      <c r="C100" s="16" t="s">
        <v>11</v>
      </c>
      <c r="D100" s="17" t="s">
        <v>9</v>
      </c>
      <c r="E100" s="41">
        <f>+E97</f>
        <v>4.7049999999999841</v>
      </c>
    </row>
    <row r="101" spans="1:5" ht="29.25" thickBot="1" x14ac:dyDescent="0.3">
      <c r="A101" s="62"/>
      <c r="B101" s="18" t="s">
        <v>43</v>
      </c>
      <c r="C101" s="19" t="s">
        <v>32</v>
      </c>
      <c r="D101" s="17" t="s">
        <v>9</v>
      </c>
      <c r="E101" s="41">
        <f>+E102-E100</f>
        <v>336.41899999999998</v>
      </c>
    </row>
    <row r="102" spans="1:5" ht="24.75" customHeight="1" thickBot="1" x14ac:dyDescent="0.3">
      <c r="A102" s="62"/>
      <c r="B102" s="18" t="s">
        <v>46</v>
      </c>
      <c r="C102" s="19" t="s">
        <v>19</v>
      </c>
      <c r="D102" s="17" t="s">
        <v>9</v>
      </c>
      <c r="E102" s="41">
        <v>341.12399999999997</v>
      </c>
    </row>
    <row r="103" spans="1:5" ht="24.75" customHeight="1" thickBot="1" x14ac:dyDescent="0.3">
      <c r="A103" s="62"/>
      <c r="B103" s="18" t="s">
        <v>34</v>
      </c>
      <c r="C103" s="19" t="s">
        <v>59</v>
      </c>
      <c r="D103" s="17" t="s">
        <v>9</v>
      </c>
      <c r="E103" s="41">
        <v>0</v>
      </c>
    </row>
    <row r="104" spans="1:5" ht="24.75" customHeight="1" thickBot="1" x14ac:dyDescent="0.3">
      <c r="A104" s="62"/>
      <c r="B104" s="18" t="s">
        <v>35</v>
      </c>
      <c r="C104" s="18" t="s">
        <v>60</v>
      </c>
      <c r="D104" s="17" t="s">
        <v>9</v>
      </c>
      <c r="E104" s="41">
        <v>1331.4799999999998</v>
      </c>
    </row>
    <row r="105" spans="1:5" ht="24.75" customHeight="1" thickBot="1" x14ac:dyDescent="0.3">
      <c r="A105" s="62"/>
      <c r="B105" s="18" t="s">
        <v>47</v>
      </c>
      <c r="C105" s="19" t="s">
        <v>10</v>
      </c>
      <c r="D105" s="17" t="s">
        <v>9</v>
      </c>
      <c r="E105" s="41">
        <f>+E103+E104</f>
        <v>1331.4799999999998</v>
      </c>
    </row>
    <row r="106" spans="1:5" ht="24.75" customHeight="1" thickBot="1" x14ac:dyDescent="0.3">
      <c r="A106" s="62"/>
      <c r="B106" s="18" t="s">
        <v>36</v>
      </c>
      <c r="C106" s="18" t="s">
        <v>61</v>
      </c>
      <c r="D106" s="17" t="s">
        <v>9</v>
      </c>
      <c r="E106" s="41">
        <v>0</v>
      </c>
    </row>
    <row r="107" spans="1:5" ht="24.75" customHeight="1" thickBot="1" x14ac:dyDescent="0.3">
      <c r="A107" s="62"/>
      <c r="B107" s="18" t="s">
        <v>37</v>
      </c>
      <c r="C107" s="18" t="s">
        <v>62</v>
      </c>
      <c r="D107" s="17" t="s">
        <v>9</v>
      </c>
      <c r="E107" s="41">
        <v>0</v>
      </c>
    </row>
    <row r="108" spans="1:5" ht="24.75" customHeight="1" thickBot="1" x14ac:dyDescent="0.3">
      <c r="A108" s="62"/>
      <c r="B108" s="18" t="s">
        <v>38</v>
      </c>
      <c r="C108" s="18" t="s">
        <v>63</v>
      </c>
      <c r="D108" s="17" t="s">
        <v>9</v>
      </c>
      <c r="E108" s="41">
        <v>0</v>
      </c>
    </row>
    <row r="109" spans="1:5" ht="24.75" customHeight="1" thickBot="1" x14ac:dyDescent="0.3">
      <c r="A109" s="62"/>
      <c r="B109" s="18" t="s">
        <v>39</v>
      </c>
      <c r="C109" s="18" t="s">
        <v>39</v>
      </c>
      <c r="D109" s="17" t="s">
        <v>9</v>
      </c>
      <c r="E109" s="60">
        <f>+E106+E107+E108</f>
        <v>0</v>
      </c>
    </row>
    <row r="110" spans="1:5" ht="24.75" customHeight="1" thickBot="1" x14ac:dyDescent="0.3">
      <c r="A110" s="62"/>
      <c r="B110" s="15" t="s">
        <v>44</v>
      </c>
      <c r="C110" s="19" t="s">
        <v>40</v>
      </c>
      <c r="D110" s="17" t="s">
        <v>9</v>
      </c>
      <c r="E110" s="60">
        <f>+E95+E100+E101+E105</f>
        <v>1672.6039999999998</v>
      </c>
    </row>
    <row r="111" spans="1:5" ht="24.75" customHeight="1" thickBot="1" x14ac:dyDescent="0.3">
      <c r="A111" s="62"/>
      <c r="B111" s="15" t="s">
        <v>45</v>
      </c>
      <c r="C111" s="19" t="s">
        <v>12</v>
      </c>
      <c r="D111" s="17" t="s">
        <v>5</v>
      </c>
      <c r="E111" s="59">
        <f>+(E95+E100+E101)/(E95+E100+E101+E105)</f>
        <v>0.20394785615722549</v>
      </c>
    </row>
    <row r="112" spans="1:5" ht="24.75" customHeight="1" thickBot="1" x14ac:dyDescent="0.3">
      <c r="A112" s="63"/>
      <c r="B112" s="15" t="s">
        <v>50</v>
      </c>
      <c r="C112" s="19" t="s">
        <v>20</v>
      </c>
      <c r="D112" s="17" t="s">
        <v>21</v>
      </c>
      <c r="E112" s="41">
        <f>+(E100+E101+E105)/E90</f>
        <v>0.89876625470177318</v>
      </c>
    </row>
    <row r="113" spans="1:5" ht="24.75" customHeight="1" thickBot="1" x14ac:dyDescent="0.3">
      <c r="A113" s="3"/>
      <c r="B113" s="3"/>
      <c r="C113" s="4"/>
      <c r="D113" s="6"/>
      <c r="E113" s="43"/>
    </row>
    <row r="114" spans="1:5" ht="24.75" customHeight="1" thickBot="1" x14ac:dyDescent="0.3"/>
    <row r="115" spans="1:5" ht="24.75" customHeight="1" thickBot="1" x14ac:dyDescent="0.3">
      <c r="D115" s="67" t="s">
        <v>89</v>
      </c>
      <c r="E115" s="68"/>
    </row>
    <row r="116" spans="1:5" ht="15.75" thickBot="1" x14ac:dyDescent="0.3">
      <c r="A116" s="7" t="s">
        <v>1</v>
      </c>
      <c r="B116" s="7" t="s">
        <v>2</v>
      </c>
      <c r="C116" s="8" t="s">
        <v>3</v>
      </c>
      <c r="D116" s="7" t="s">
        <v>4</v>
      </c>
      <c r="E116" s="7" t="s">
        <v>15</v>
      </c>
    </row>
    <row r="117" spans="1:5" ht="24.75" customHeight="1" thickBot="1" x14ac:dyDescent="0.3">
      <c r="A117" s="64" t="s">
        <v>58</v>
      </c>
      <c r="B117" s="3" t="s">
        <v>17</v>
      </c>
      <c r="C117" s="4" t="s">
        <v>29</v>
      </c>
      <c r="D117" s="6"/>
      <c r="E117" s="38" t="s">
        <v>90</v>
      </c>
    </row>
    <row r="118" spans="1:5" ht="24.75" customHeight="1" thickBot="1" x14ac:dyDescent="0.3">
      <c r="A118" s="65"/>
      <c r="B118" s="3" t="s">
        <v>49</v>
      </c>
      <c r="C118" s="4" t="s">
        <v>48</v>
      </c>
      <c r="D118" s="6" t="s">
        <v>0</v>
      </c>
      <c r="E118" s="42">
        <v>28182</v>
      </c>
    </row>
    <row r="119" spans="1:5" ht="24.75" customHeight="1" thickBot="1" x14ac:dyDescent="0.3">
      <c r="A119" s="65"/>
      <c r="B119" s="3" t="s">
        <v>6</v>
      </c>
      <c r="C119" s="4" t="s">
        <v>30</v>
      </c>
      <c r="D119" s="6" t="s">
        <v>0</v>
      </c>
      <c r="E119" s="42">
        <v>16034</v>
      </c>
    </row>
    <row r="120" spans="1:5" ht="24.75" customHeight="1" thickBot="1" x14ac:dyDescent="0.3">
      <c r="A120" s="66"/>
      <c r="B120" s="3" t="s">
        <v>7</v>
      </c>
      <c r="C120" s="4" t="s">
        <v>31</v>
      </c>
      <c r="D120" s="6" t="s">
        <v>0</v>
      </c>
      <c r="E120" s="42">
        <v>2082</v>
      </c>
    </row>
    <row r="121" spans="1:5" ht="15" customHeight="1" thickBot="1" x14ac:dyDescent="0.3">
      <c r="A121" s="3"/>
      <c r="B121" s="3"/>
      <c r="C121" s="4"/>
      <c r="D121" s="6"/>
      <c r="E121" s="43"/>
    </row>
    <row r="122" spans="1:5" ht="24.75" customHeight="1" thickBot="1" x14ac:dyDescent="0.3">
      <c r="A122" s="61" t="s">
        <v>18</v>
      </c>
      <c r="B122" s="13" t="s">
        <v>18</v>
      </c>
      <c r="C122" s="4"/>
      <c r="D122" s="6"/>
      <c r="E122" s="43"/>
    </row>
    <row r="123" spans="1:5" ht="24.75" customHeight="1" thickBot="1" x14ac:dyDescent="0.3">
      <c r="A123" s="62"/>
      <c r="B123" s="19" t="s">
        <v>41</v>
      </c>
      <c r="C123" s="4" t="s">
        <v>33</v>
      </c>
      <c r="D123" s="17" t="s">
        <v>9</v>
      </c>
      <c r="E123" s="41">
        <v>329.84</v>
      </c>
    </row>
    <row r="124" spans="1:5" ht="24.75" customHeight="1" thickBot="1" x14ac:dyDescent="0.3">
      <c r="A124" s="62"/>
      <c r="B124" s="18" t="s">
        <v>54</v>
      </c>
      <c r="C124" s="19" t="s">
        <v>52</v>
      </c>
      <c r="D124" s="17" t="s">
        <v>9</v>
      </c>
      <c r="E124" s="41">
        <v>3119.293999999999</v>
      </c>
    </row>
    <row r="125" spans="1:5" ht="24.75" customHeight="1" thickBot="1" x14ac:dyDescent="0.3">
      <c r="A125" s="62"/>
      <c r="B125" s="18" t="s">
        <v>55</v>
      </c>
      <c r="C125" s="19" t="s">
        <v>51</v>
      </c>
      <c r="D125" s="17" t="s">
        <v>9</v>
      </c>
      <c r="E125" s="41">
        <f>E124-(1140.61+218*80.81%+1761)</f>
        <v>41.518199999999069</v>
      </c>
    </row>
    <row r="126" spans="1:5" ht="24.75" customHeight="1" thickBot="1" x14ac:dyDescent="0.3">
      <c r="A126" s="62"/>
      <c r="B126" s="15" t="s">
        <v>56</v>
      </c>
      <c r="C126" s="19" t="s">
        <v>13</v>
      </c>
      <c r="D126" s="17" t="s">
        <v>5</v>
      </c>
      <c r="E126" s="59">
        <f>+(E124-E125)/E124</f>
        <v>0.98668987277249309</v>
      </c>
    </row>
    <row r="127" spans="1:5" ht="24.75" customHeight="1" thickBot="1" x14ac:dyDescent="0.3">
      <c r="A127" s="62"/>
      <c r="B127" s="15" t="s">
        <v>53</v>
      </c>
      <c r="C127" s="16" t="s">
        <v>14</v>
      </c>
      <c r="D127" s="17" t="s">
        <v>5</v>
      </c>
      <c r="E127" s="59">
        <f>+E125/E124</f>
        <v>1.3310127227506956E-2</v>
      </c>
    </row>
    <row r="128" spans="1:5" ht="24.75" customHeight="1" thickBot="1" x14ac:dyDescent="0.3">
      <c r="A128" s="62"/>
      <c r="B128" s="15" t="s">
        <v>42</v>
      </c>
      <c r="C128" s="16" t="s">
        <v>11</v>
      </c>
      <c r="D128" s="17" t="s">
        <v>9</v>
      </c>
      <c r="E128" s="41">
        <f>+E125</f>
        <v>41.518199999999069</v>
      </c>
    </row>
    <row r="129" spans="1:5" ht="24.75" customHeight="1" thickBot="1" x14ac:dyDescent="0.3">
      <c r="A129" s="62"/>
      <c r="B129" s="18" t="s">
        <v>43</v>
      </c>
      <c r="C129" s="19" t="s">
        <v>32</v>
      </c>
      <c r="D129" s="17" t="s">
        <v>9</v>
      </c>
      <c r="E129" s="41">
        <f>+E130-E128</f>
        <v>10256.406800100016</v>
      </c>
    </row>
    <row r="130" spans="1:5" ht="24.75" customHeight="1" thickBot="1" x14ac:dyDescent="0.3">
      <c r="A130" s="62"/>
      <c r="B130" s="18" t="s">
        <v>46</v>
      </c>
      <c r="C130" s="19" t="s">
        <v>19</v>
      </c>
      <c r="D130" s="17" t="s">
        <v>9</v>
      </c>
      <c r="E130" s="41">
        <v>10297.925000100015</v>
      </c>
    </row>
    <row r="131" spans="1:5" ht="24.75" customHeight="1" thickBot="1" x14ac:dyDescent="0.3">
      <c r="A131" s="62"/>
      <c r="B131" s="18" t="s">
        <v>34</v>
      </c>
      <c r="C131" s="19" t="s">
        <v>59</v>
      </c>
      <c r="D131" s="17" t="s">
        <v>9</v>
      </c>
      <c r="E131" s="41">
        <f>218.07*19.19%</f>
        <v>41.847633000000002</v>
      </c>
    </row>
    <row r="132" spans="1:5" ht="24.75" customHeight="1" thickBot="1" x14ac:dyDescent="0.3">
      <c r="A132" s="62"/>
      <c r="B132" s="18" t="s">
        <v>35</v>
      </c>
      <c r="C132" s="18" t="s">
        <v>60</v>
      </c>
      <c r="D132" s="17" t="s">
        <v>9</v>
      </c>
      <c r="E132" s="41">
        <v>10281.817999999992</v>
      </c>
    </row>
    <row r="133" spans="1:5" ht="24.75" customHeight="1" thickBot="1" x14ac:dyDescent="0.3">
      <c r="A133" s="62"/>
      <c r="B133" s="18" t="s">
        <v>47</v>
      </c>
      <c r="C133" s="19" t="s">
        <v>10</v>
      </c>
      <c r="D133" s="17" t="s">
        <v>9</v>
      </c>
      <c r="E133" s="41">
        <f>+E131+E132</f>
        <v>10323.665632999991</v>
      </c>
    </row>
    <row r="134" spans="1:5" ht="24.75" customHeight="1" thickBot="1" x14ac:dyDescent="0.3">
      <c r="A134" s="62"/>
      <c r="B134" s="18" t="s">
        <v>36</v>
      </c>
      <c r="C134" s="18" t="s">
        <v>61</v>
      </c>
      <c r="D134" s="17" t="s">
        <v>9</v>
      </c>
      <c r="E134" s="41">
        <v>0.78799999999999992</v>
      </c>
    </row>
    <row r="135" spans="1:5" ht="24.75" customHeight="1" thickBot="1" x14ac:dyDescent="0.3">
      <c r="A135" s="62"/>
      <c r="B135" s="18" t="s">
        <v>37</v>
      </c>
      <c r="C135" s="18" t="s">
        <v>62</v>
      </c>
      <c r="D135" s="17" t="s">
        <v>9</v>
      </c>
      <c r="E135" s="41">
        <v>0</v>
      </c>
    </row>
    <row r="136" spans="1:5" ht="24.75" customHeight="1" thickBot="1" x14ac:dyDescent="0.3">
      <c r="A136" s="62"/>
      <c r="B136" s="18" t="s">
        <v>38</v>
      </c>
      <c r="C136" s="18" t="s">
        <v>63</v>
      </c>
      <c r="D136" s="17" t="s">
        <v>9</v>
      </c>
      <c r="E136" s="41">
        <v>4.28</v>
      </c>
    </row>
    <row r="137" spans="1:5" ht="24.75" customHeight="1" thickBot="1" x14ac:dyDescent="0.3">
      <c r="A137" s="62"/>
      <c r="B137" s="18" t="s">
        <v>39</v>
      </c>
      <c r="C137" s="18" t="s">
        <v>39</v>
      </c>
      <c r="D137" s="17" t="s">
        <v>9</v>
      </c>
      <c r="E137" s="60">
        <f>+E134+E135+E136</f>
        <v>5.0680000000000005</v>
      </c>
    </row>
    <row r="138" spans="1:5" ht="24.75" customHeight="1" thickBot="1" x14ac:dyDescent="0.3">
      <c r="A138" s="62"/>
      <c r="B138" s="15" t="s">
        <v>44</v>
      </c>
      <c r="C138" s="19" t="s">
        <v>40</v>
      </c>
      <c r="D138" s="17" t="s">
        <v>9</v>
      </c>
      <c r="E138" s="60">
        <f>+E123+E128+E129+E133</f>
        <v>20951.430633100004</v>
      </c>
    </row>
    <row r="139" spans="1:5" ht="24.75" customHeight="1" thickBot="1" x14ac:dyDescent="0.3">
      <c r="A139" s="62"/>
      <c r="B139" s="15" t="s">
        <v>45</v>
      </c>
      <c r="C139" s="19" t="s">
        <v>12</v>
      </c>
      <c r="D139" s="17" t="s">
        <v>5</v>
      </c>
      <c r="E139" s="59">
        <f>+(E123+E128+E129)/(E123+E128+E129+E133)</f>
        <v>0.50725724587560139</v>
      </c>
    </row>
    <row r="140" spans="1:5" ht="24.75" customHeight="1" thickBot="1" x14ac:dyDescent="0.3">
      <c r="A140" s="63"/>
      <c r="B140" s="15" t="s">
        <v>50</v>
      </c>
      <c r="C140" s="19" t="s">
        <v>20</v>
      </c>
      <c r="D140" s="17" t="s">
        <v>21</v>
      </c>
      <c r="E140" s="41">
        <f>+(E128+E129+E133)/E118</f>
        <v>0.73172914034135295</v>
      </c>
    </row>
    <row r="141" spans="1:5" ht="24.75" customHeight="1" thickBot="1" x14ac:dyDescent="0.3">
      <c r="A141" s="3"/>
      <c r="B141" s="3"/>
      <c r="C141" s="4"/>
      <c r="D141" s="6"/>
      <c r="E141" s="43"/>
    </row>
    <row r="142" spans="1:5" ht="24.75" customHeight="1" thickBot="1" x14ac:dyDescent="0.3"/>
    <row r="143" spans="1:5" ht="24.75" customHeight="1" thickBot="1" x14ac:dyDescent="0.3">
      <c r="D143" s="67" t="s">
        <v>91</v>
      </c>
      <c r="E143" s="68"/>
    </row>
    <row r="144" spans="1:5" ht="15.75" thickBot="1" x14ac:dyDescent="0.3">
      <c r="A144" s="7" t="s">
        <v>1</v>
      </c>
      <c r="B144" s="7" t="s">
        <v>2</v>
      </c>
      <c r="C144" s="8" t="s">
        <v>3</v>
      </c>
      <c r="D144" s="7" t="s">
        <v>4</v>
      </c>
      <c r="E144" s="7" t="s">
        <v>15</v>
      </c>
    </row>
    <row r="145" spans="1:5" ht="24.75" customHeight="1" thickBot="1" x14ac:dyDescent="0.3">
      <c r="A145" s="64" t="s">
        <v>58</v>
      </c>
      <c r="B145" s="3" t="s">
        <v>17</v>
      </c>
      <c r="C145" s="4" t="s">
        <v>29</v>
      </c>
      <c r="D145" s="6"/>
      <c r="E145" s="38" t="s">
        <v>92</v>
      </c>
    </row>
    <row r="146" spans="1:5" ht="24.75" customHeight="1" thickBot="1" x14ac:dyDescent="0.3">
      <c r="A146" s="65"/>
      <c r="B146" s="3" t="s">
        <v>49</v>
      </c>
      <c r="C146" s="4" t="s">
        <v>48</v>
      </c>
      <c r="D146" s="6" t="s">
        <v>0</v>
      </c>
      <c r="E146" s="42">
        <v>16414</v>
      </c>
    </row>
    <row r="147" spans="1:5" ht="24.75" customHeight="1" thickBot="1" x14ac:dyDescent="0.3">
      <c r="A147" s="65"/>
      <c r="B147" s="3" t="s">
        <v>6</v>
      </c>
      <c r="C147" s="4" t="s">
        <v>30</v>
      </c>
      <c r="D147" s="6" t="s">
        <v>0</v>
      </c>
      <c r="E147" s="42">
        <v>7840</v>
      </c>
    </row>
    <row r="148" spans="1:5" ht="24.75" customHeight="1" thickBot="1" x14ac:dyDescent="0.3">
      <c r="A148" s="66"/>
      <c r="B148" s="3" t="s">
        <v>7</v>
      </c>
      <c r="C148" s="4" t="s">
        <v>31</v>
      </c>
      <c r="D148" s="6" t="s">
        <v>0</v>
      </c>
      <c r="E148" s="43">
        <v>949</v>
      </c>
    </row>
    <row r="149" spans="1:5" ht="15" customHeight="1" thickBot="1" x14ac:dyDescent="0.3">
      <c r="A149" s="3"/>
      <c r="B149" s="3"/>
      <c r="C149" s="4"/>
      <c r="D149" s="6"/>
      <c r="E149" s="43"/>
    </row>
    <row r="150" spans="1:5" ht="24.75" customHeight="1" thickBot="1" x14ac:dyDescent="0.3">
      <c r="A150" s="61" t="s">
        <v>18</v>
      </c>
      <c r="B150" s="13" t="s">
        <v>18</v>
      </c>
      <c r="C150" s="4"/>
      <c r="D150" s="6"/>
      <c r="E150" s="43"/>
    </row>
    <row r="151" spans="1:5" ht="24.75" customHeight="1" thickBot="1" x14ac:dyDescent="0.3">
      <c r="A151" s="62"/>
      <c r="B151" s="19" t="s">
        <v>41</v>
      </c>
      <c r="C151" s="4" t="s">
        <v>33</v>
      </c>
      <c r="D151" s="17" t="s">
        <v>9</v>
      </c>
      <c r="E151" s="41">
        <v>0</v>
      </c>
    </row>
    <row r="152" spans="1:5" ht="24.75" customHeight="1" thickBot="1" x14ac:dyDescent="0.3">
      <c r="A152" s="62"/>
      <c r="B152" s="18" t="s">
        <v>54</v>
      </c>
      <c r="C152" s="19" t="s">
        <v>52</v>
      </c>
      <c r="D152" s="17" t="s">
        <v>9</v>
      </c>
      <c r="E152" s="41">
        <v>1856.0200000000004</v>
      </c>
    </row>
    <row r="153" spans="1:5" ht="24.75" customHeight="1" thickBot="1" x14ac:dyDescent="0.3">
      <c r="A153" s="62"/>
      <c r="B153" s="18" t="s">
        <v>55</v>
      </c>
      <c r="C153" s="19" t="s">
        <v>51</v>
      </c>
      <c r="D153" s="17" t="s">
        <v>9</v>
      </c>
      <c r="E153" s="41">
        <f>+E152-(685+1083.06+88*80.81%)</f>
        <v>16.847200000000385</v>
      </c>
    </row>
    <row r="154" spans="1:5" ht="24.75" customHeight="1" thickBot="1" x14ac:dyDescent="0.3">
      <c r="A154" s="62"/>
      <c r="B154" s="15" t="s">
        <v>56</v>
      </c>
      <c r="C154" s="19" t="s">
        <v>13</v>
      </c>
      <c r="D154" s="17" t="s">
        <v>5</v>
      </c>
      <c r="E154" s="59">
        <f>+(E152-E153)/E152</f>
        <v>0.99092294264070413</v>
      </c>
    </row>
    <row r="155" spans="1:5" ht="24.75" customHeight="1" thickBot="1" x14ac:dyDescent="0.3">
      <c r="A155" s="62"/>
      <c r="B155" s="15" t="s">
        <v>53</v>
      </c>
      <c r="C155" s="16" t="s">
        <v>14</v>
      </c>
      <c r="D155" s="17" t="s">
        <v>5</v>
      </c>
      <c r="E155" s="59">
        <f>+E153/E152</f>
        <v>9.0770573592959015E-3</v>
      </c>
    </row>
    <row r="156" spans="1:5" ht="24.75" customHeight="1" thickBot="1" x14ac:dyDescent="0.3">
      <c r="A156" s="62"/>
      <c r="B156" s="15" t="s">
        <v>42</v>
      </c>
      <c r="C156" s="16" t="s">
        <v>11</v>
      </c>
      <c r="D156" s="17" t="s">
        <v>9</v>
      </c>
      <c r="E156" s="41">
        <f>+E153</f>
        <v>16.847200000000385</v>
      </c>
    </row>
    <row r="157" spans="1:5" ht="24.75" customHeight="1" thickBot="1" x14ac:dyDescent="0.3">
      <c r="A157" s="62"/>
      <c r="B157" s="18" t="s">
        <v>43</v>
      </c>
      <c r="C157" s="19" t="s">
        <v>32</v>
      </c>
      <c r="D157" s="17" t="s">
        <v>9</v>
      </c>
      <c r="E157" s="41">
        <f>+E158-E156</f>
        <v>7139.9228001000092</v>
      </c>
    </row>
    <row r="158" spans="1:5" ht="24.75" customHeight="1" thickBot="1" x14ac:dyDescent="0.3">
      <c r="A158" s="62"/>
      <c r="B158" s="18" t="s">
        <v>46</v>
      </c>
      <c r="C158" s="19" t="s">
        <v>19</v>
      </c>
      <c r="D158" s="17" t="s">
        <v>9</v>
      </c>
      <c r="E158" s="41">
        <v>7156.7700001000094</v>
      </c>
    </row>
    <row r="159" spans="1:5" ht="24.75" customHeight="1" thickBot="1" x14ac:dyDescent="0.3">
      <c r="A159" s="62"/>
      <c r="B159" s="18" t="s">
        <v>34</v>
      </c>
      <c r="C159" s="19" t="s">
        <v>59</v>
      </c>
      <c r="D159" s="17" t="s">
        <v>9</v>
      </c>
      <c r="E159" s="41">
        <f>87.72*19.19</f>
        <v>1683.3468</v>
      </c>
    </row>
    <row r="160" spans="1:5" ht="24.75" customHeight="1" thickBot="1" x14ac:dyDescent="0.3">
      <c r="A160" s="62"/>
      <c r="B160" s="18" t="s">
        <v>35</v>
      </c>
      <c r="C160" s="18" t="s">
        <v>60</v>
      </c>
      <c r="D160" s="17" t="s">
        <v>9</v>
      </c>
      <c r="E160" s="41">
        <v>2455.0540000000005</v>
      </c>
    </row>
    <row r="161" spans="1:5" ht="24.75" customHeight="1" thickBot="1" x14ac:dyDescent="0.3">
      <c r="A161" s="62"/>
      <c r="B161" s="18" t="s">
        <v>47</v>
      </c>
      <c r="C161" s="19" t="s">
        <v>10</v>
      </c>
      <c r="D161" s="17" t="s">
        <v>9</v>
      </c>
      <c r="E161" s="41">
        <f>+E159+E160</f>
        <v>4138.4008000000003</v>
      </c>
    </row>
    <row r="162" spans="1:5" ht="24.75" customHeight="1" thickBot="1" x14ac:dyDescent="0.3">
      <c r="A162" s="62"/>
      <c r="B162" s="18" t="s">
        <v>36</v>
      </c>
      <c r="C162" s="18" t="s">
        <v>61</v>
      </c>
      <c r="D162" s="17" t="s">
        <v>9</v>
      </c>
      <c r="E162" s="41">
        <v>1.4279999999999999</v>
      </c>
    </row>
    <row r="163" spans="1:5" ht="24.75" customHeight="1" thickBot="1" x14ac:dyDescent="0.3">
      <c r="A163" s="62"/>
      <c r="B163" s="18" t="s">
        <v>37</v>
      </c>
      <c r="C163" s="18" t="s">
        <v>62</v>
      </c>
      <c r="D163" s="17" t="s">
        <v>9</v>
      </c>
      <c r="E163" s="41">
        <v>0</v>
      </c>
    </row>
    <row r="164" spans="1:5" ht="24.75" customHeight="1" thickBot="1" x14ac:dyDescent="0.3">
      <c r="A164" s="62"/>
      <c r="B164" s="18" t="s">
        <v>38</v>
      </c>
      <c r="C164" s="18" t="s">
        <v>63</v>
      </c>
      <c r="D164" s="17" t="s">
        <v>9</v>
      </c>
      <c r="E164" s="41">
        <v>0</v>
      </c>
    </row>
    <row r="165" spans="1:5" ht="24.75" customHeight="1" thickBot="1" x14ac:dyDescent="0.3">
      <c r="A165" s="62"/>
      <c r="B165" s="18" t="s">
        <v>39</v>
      </c>
      <c r="C165" s="18" t="s">
        <v>39</v>
      </c>
      <c r="D165" s="17" t="s">
        <v>9</v>
      </c>
      <c r="E165" s="60">
        <f>+E162+E163+E164</f>
        <v>1.4279999999999999</v>
      </c>
    </row>
    <row r="166" spans="1:5" ht="24.75" customHeight="1" thickBot="1" x14ac:dyDescent="0.3">
      <c r="A166" s="62"/>
      <c r="B166" s="15" t="s">
        <v>44</v>
      </c>
      <c r="C166" s="19" t="s">
        <v>40</v>
      </c>
      <c r="D166" s="17" t="s">
        <v>9</v>
      </c>
      <c r="E166" s="60">
        <f>+E151+E156+E157+E161</f>
        <v>11295.17080010001</v>
      </c>
    </row>
    <row r="167" spans="1:5" ht="24.75" customHeight="1" thickBot="1" x14ac:dyDescent="0.3">
      <c r="A167" s="62"/>
      <c r="B167" s="15" t="s">
        <v>45</v>
      </c>
      <c r="C167" s="19" t="s">
        <v>12</v>
      </c>
      <c r="D167" s="17" t="s">
        <v>5</v>
      </c>
      <c r="E167" s="59">
        <f>+(E151+E156+E157)/(E151+E156+E157+E161)</f>
        <v>0.63361326063671763</v>
      </c>
    </row>
    <row r="168" spans="1:5" ht="24.75" customHeight="1" thickBot="1" x14ac:dyDescent="0.3">
      <c r="A168" s="63"/>
      <c r="B168" s="15" t="s">
        <v>50</v>
      </c>
      <c r="C168" s="19" t="s">
        <v>20</v>
      </c>
      <c r="D168" s="17" t="s">
        <v>21</v>
      </c>
      <c r="E168" s="41">
        <f>+(E156+E157+E161)/E146</f>
        <v>0.68814248812599055</v>
      </c>
    </row>
    <row r="169" spans="1:5" ht="24.75" customHeight="1" thickBot="1" x14ac:dyDescent="0.3">
      <c r="A169" s="3"/>
      <c r="B169" s="3"/>
      <c r="C169" s="4"/>
      <c r="D169" s="6"/>
      <c r="E169" s="43"/>
    </row>
    <row r="170" spans="1:5" ht="24.75" customHeight="1" thickBot="1" x14ac:dyDescent="0.3"/>
    <row r="171" spans="1:5" ht="24.75" customHeight="1" thickBot="1" x14ac:dyDescent="0.3">
      <c r="D171" s="67" t="s">
        <v>93</v>
      </c>
      <c r="E171" s="68"/>
    </row>
    <row r="172" spans="1:5" ht="15.75" thickBot="1" x14ac:dyDescent="0.3">
      <c r="A172" s="7" t="s">
        <v>1</v>
      </c>
      <c r="B172" s="7" t="s">
        <v>2</v>
      </c>
      <c r="C172" s="8" t="s">
        <v>3</v>
      </c>
      <c r="D172" s="7" t="s">
        <v>4</v>
      </c>
      <c r="E172" s="7" t="s">
        <v>15</v>
      </c>
    </row>
    <row r="173" spans="1:5" ht="24.75" customHeight="1" thickBot="1" x14ac:dyDescent="0.3">
      <c r="A173" s="64" t="s">
        <v>58</v>
      </c>
      <c r="B173" s="3" t="s">
        <v>17</v>
      </c>
      <c r="C173" s="4" t="s">
        <v>29</v>
      </c>
      <c r="D173" s="6"/>
      <c r="E173" s="38" t="s">
        <v>94</v>
      </c>
    </row>
    <row r="174" spans="1:5" ht="24.75" customHeight="1" thickBot="1" x14ac:dyDescent="0.3">
      <c r="A174" s="65"/>
      <c r="B174" s="3" t="s">
        <v>49</v>
      </c>
      <c r="C174" s="4" t="s">
        <v>48</v>
      </c>
      <c r="D174" s="6" t="s">
        <v>0</v>
      </c>
      <c r="E174" s="42">
        <v>1182</v>
      </c>
    </row>
    <row r="175" spans="1:5" ht="24.75" customHeight="1" thickBot="1" x14ac:dyDescent="0.3">
      <c r="A175" s="65"/>
      <c r="B175" s="3" t="s">
        <v>6</v>
      </c>
      <c r="C175" s="4" t="s">
        <v>30</v>
      </c>
      <c r="D175" s="6" t="s">
        <v>0</v>
      </c>
      <c r="E175" s="42">
        <v>988</v>
      </c>
    </row>
    <row r="176" spans="1:5" ht="24.75" customHeight="1" thickBot="1" x14ac:dyDescent="0.3">
      <c r="A176" s="66"/>
      <c r="B176" s="3" t="s">
        <v>7</v>
      </c>
      <c r="C176" s="4" t="s">
        <v>31</v>
      </c>
      <c r="D176" s="6" t="s">
        <v>0</v>
      </c>
      <c r="E176" s="42">
        <v>100</v>
      </c>
    </row>
    <row r="177" spans="1:5" ht="15" customHeight="1" thickBot="1" x14ac:dyDescent="0.3">
      <c r="A177" s="3"/>
      <c r="B177" s="3"/>
      <c r="C177" s="4"/>
      <c r="D177" s="6"/>
      <c r="E177" s="43"/>
    </row>
    <row r="178" spans="1:5" ht="24.75" customHeight="1" thickBot="1" x14ac:dyDescent="0.3">
      <c r="A178" s="61" t="s">
        <v>18</v>
      </c>
      <c r="B178" s="13" t="s">
        <v>18</v>
      </c>
      <c r="C178" s="4"/>
      <c r="D178" s="6"/>
      <c r="E178" s="43"/>
    </row>
    <row r="179" spans="1:5" ht="24.75" customHeight="1" thickBot="1" x14ac:dyDescent="0.3">
      <c r="A179" s="62"/>
      <c r="B179" s="19" t="s">
        <v>41</v>
      </c>
      <c r="C179" s="4" t="s">
        <v>33</v>
      </c>
      <c r="D179" s="17" t="s">
        <v>9</v>
      </c>
      <c r="E179" s="41">
        <v>168.02</v>
      </c>
    </row>
    <row r="180" spans="1:5" ht="24.75" customHeight="1" thickBot="1" x14ac:dyDescent="0.3">
      <c r="A180" s="62"/>
      <c r="B180" s="18" t="s">
        <v>54</v>
      </c>
      <c r="C180" s="19" t="s">
        <v>52</v>
      </c>
      <c r="D180" s="17" t="s">
        <v>9</v>
      </c>
      <c r="E180" s="41">
        <v>92.519000000000005</v>
      </c>
    </row>
    <row r="181" spans="1:5" ht="24.75" customHeight="1" thickBot="1" x14ac:dyDescent="0.3">
      <c r="A181" s="62"/>
      <c r="B181" s="18" t="s">
        <v>55</v>
      </c>
      <c r="C181" s="19" t="s">
        <v>51</v>
      </c>
      <c r="D181" s="17" t="s">
        <v>9</v>
      </c>
      <c r="E181" s="41">
        <v>0</v>
      </c>
    </row>
    <row r="182" spans="1:5" ht="24.75" customHeight="1" thickBot="1" x14ac:dyDescent="0.3">
      <c r="A182" s="62"/>
      <c r="B182" s="15" t="s">
        <v>56</v>
      </c>
      <c r="C182" s="19" t="s">
        <v>13</v>
      </c>
      <c r="D182" s="17" t="s">
        <v>5</v>
      </c>
      <c r="E182" s="59">
        <f>+(E180-E181)/E180</f>
        <v>1</v>
      </c>
    </row>
    <row r="183" spans="1:5" ht="24.75" customHeight="1" thickBot="1" x14ac:dyDescent="0.3">
      <c r="A183" s="62"/>
      <c r="B183" s="15" t="s">
        <v>53</v>
      </c>
      <c r="C183" s="16" t="s">
        <v>14</v>
      </c>
      <c r="D183" s="17" t="s">
        <v>5</v>
      </c>
      <c r="E183" s="59">
        <f>+E181/E180</f>
        <v>0</v>
      </c>
    </row>
    <row r="184" spans="1:5" ht="24.75" customHeight="1" thickBot="1" x14ac:dyDescent="0.3">
      <c r="A184" s="62"/>
      <c r="B184" s="15" t="s">
        <v>42</v>
      </c>
      <c r="C184" s="16" t="s">
        <v>11</v>
      </c>
      <c r="D184" s="17" t="s">
        <v>9</v>
      </c>
      <c r="E184" s="41">
        <f>+E181</f>
        <v>0</v>
      </c>
    </row>
    <row r="185" spans="1:5" ht="24.75" customHeight="1" thickBot="1" x14ac:dyDescent="0.3">
      <c r="A185" s="62"/>
      <c r="B185" s="18" t="s">
        <v>43</v>
      </c>
      <c r="C185" s="19" t="s">
        <v>32</v>
      </c>
      <c r="D185" s="17" t="s">
        <v>9</v>
      </c>
      <c r="E185" s="41">
        <f>+E186-E184</f>
        <v>316.27899999999977</v>
      </c>
    </row>
    <row r="186" spans="1:5" ht="24.75" customHeight="1" thickBot="1" x14ac:dyDescent="0.3">
      <c r="A186" s="62"/>
      <c r="B186" s="18" t="s">
        <v>46</v>
      </c>
      <c r="C186" s="19" t="s">
        <v>19</v>
      </c>
      <c r="D186" s="17" t="s">
        <v>9</v>
      </c>
      <c r="E186" s="41">
        <v>316.27899999999977</v>
      </c>
    </row>
    <row r="187" spans="1:5" ht="24.75" customHeight="1" thickBot="1" x14ac:dyDescent="0.3">
      <c r="A187" s="62"/>
      <c r="B187" s="18" t="s">
        <v>34</v>
      </c>
      <c r="C187" s="19" t="s">
        <v>59</v>
      </c>
      <c r="D187" s="17" t="s">
        <v>9</v>
      </c>
      <c r="E187" s="41">
        <v>0</v>
      </c>
    </row>
    <row r="188" spans="1:5" ht="24.75" customHeight="1" thickBot="1" x14ac:dyDescent="0.3">
      <c r="A188" s="62"/>
      <c r="B188" s="18" t="s">
        <v>35</v>
      </c>
      <c r="C188" s="18" t="s">
        <v>60</v>
      </c>
      <c r="D188" s="17" t="s">
        <v>9</v>
      </c>
      <c r="E188" s="41">
        <v>151.27899999999997</v>
      </c>
    </row>
    <row r="189" spans="1:5" ht="24.75" customHeight="1" thickBot="1" x14ac:dyDescent="0.3">
      <c r="A189" s="62"/>
      <c r="B189" s="18" t="s">
        <v>47</v>
      </c>
      <c r="C189" s="19" t="s">
        <v>10</v>
      </c>
      <c r="D189" s="17" t="s">
        <v>9</v>
      </c>
      <c r="E189" s="41">
        <f>+E187+E188</f>
        <v>151.27899999999997</v>
      </c>
    </row>
    <row r="190" spans="1:5" ht="24.75" customHeight="1" thickBot="1" x14ac:dyDescent="0.3">
      <c r="A190" s="62"/>
      <c r="B190" s="18" t="s">
        <v>36</v>
      </c>
      <c r="C190" s="18" t="s">
        <v>61</v>
      </c>
      <c r="D190" s="17" t="s">
        <v>9</v>
      </c>
      <c r="E190" s="41">
        <v>0</v>
      </c>
    </row>
    <row r="191" spans="1:5" ht="24.75" customHeight="1" thickBot="1" x14ac:dyDescent="0.3">
      <c r="A191" s="62"/>
      <c r="B191" s="18" t="s">
        <v>37</v>
      </c>
      <c r="C191" s="18" t="s">
        <v>62</v>
      </c>
      <c r="D191" s="17" t="s">
        <v>9</v>
      </c>
      <c r="E191" s="41">
        <v>0</v>
      </c>
    </row>
    <row r="192" spans="1:5" ht="24.75" customHeight="1" thickBot="1" x14ac:dyDescent="0.3">
      <c r="A192" s="62"/>
      <c r="B192" s="18" t="s">
        <v>38</v>
      </c>
      <c r="C192" s="18" t="s">
        <v>63</v>
      </c>
      <c r="D192" s="17" t="s">
        <v>9</v>
      </c>
      <c r="E192" s="41">
        <v>0</v>
      </c>
    </row>
    <row r="193" spans="1:5" ht="24.75" customHeight="1" thickBot="1" x14ac:dyDescent="0.3">
      <c r="A193" s="62"/>
      <c r="B193" s="18" t="s">
        <v>39</v>
      </c>
      <c r="C193" s="18" t="s">
        <v>39</v>
      </c>
      <c r="D193" s="17" t="s">
        <v>9</v>
      </c>
      <c r="E193" s="60">
        <f>+E190+E191+E192</f>
        <v>0</v>
      </c>
    </row>
    <row r="194" spans="1:5" ht="24.75" customHeight="1" thickBot="1" x14ac:dyDescent="0.3">
      <c r="A194" s="62"/>
      <c r="B194" s="15" t="s">
        <v>44</v>
      </c>
      <c r="C194" s="19" t="s">
        <v>40</v>
      </c>
      <c r="D194" s="17" t="s">
        <v>9</v>
      </c>
      <c r="E194" s="60">
        <f>+E179+E184+E185+E189</f>
        <v>635.57799999999975</v>
      </c>
    </row>
    <row r="195" spans="1:5" ht="24.75" customHeight="1" thickBot="1" x14ac:dyDescent="0.3">
      <c r="A195" s="62"/>
      <c r="B195" s="15" t="s">
        <v>45</v>
      </c>
      <c r="C195" s="19" t="s">
        <v>12</v>
      </c>
      <c r="D195" s="17" t="s">
        <v>5</v>
      </c>
      <c r="E195" s="59">
        <f>+(E179+E184+E185)/(E179+E184+E185+E189)</f>
        <v>0.76198200692912588</v>
      </c>
    </row>
    <row r="196" spans="1:5" ht="24.75" customHeight="1" thickBot="1" x14ac:dyDescent="0.3">
      <c r="A196" s="63"/>
      <c r="B196" s="15" t="s">
        <v>50</v>
      </c>
      <c r="C196" s="19" t="s">
        <v>20</v>
      </c>
      <c r="D196" s="17" t="s">
        <v>21</v>
      </c>
      <c r="E196" s="41">
        <f>+(E184+E185+E189)/E174</f>
        <v>0.39556514382402685</v>
      </c>
    </row>
    <row r="197" spans="1:5" ht="24.75" customHeight="1" thickBot="1" x14ac:dyDescent="0.3">
      <c r="A197" s="3"/>
      <c r="B197" s="3"/>
      <c r="C197" s="4"/>
      <c r="D197" s="6"/>
      <c r="E197" s="43"/>
    </row>
    <row r="198" spans="1:5" ht="24.75" customHeight="1" thickBot="1" x14ac:dyDescent="0.3"/>
    <row r="199" spans="1:5" ht="24.75" customHeight="1" thickBot="1" x14ac:dyDescent="0.3">
      <c r="D199" s="67" t="s">
        <v>95</v>
      </c>
      <c r="E199" s="68"/>
    </row>
    <row r="200" spans="1:5" ht="15.75" thickBot="1" x14ac:dyDescent="0.3">
      <c r="A200" s="7" t="s">
        <v>1</v>
      </c>
      <c r="B200" s="7" t="s">
        <v>2</v>
      </c>
      <c r="C200" s="8" t="s">
        <v>3</v>
      </c>
      <c r="D200" s="7" t="s">
        <v>4</v>
      </c>
      <c r="E200" s="7" t="s">
        <v>15</v>
      </c>
    </row>
    <row r="201" spans="1:5" ht="24.75" customHeight="1" thickBot="1" x14ac:dyDescent="0.3">
      <c r="A201" s="64" t="s">
        <v>58</v>
      </c>
      <c r="B201" s="3" t="s">
        <v>17</v>
      </c>
      <c r="C201" s="4" t="s">
        <v>29</v>
      </c>
      <c r="D201" s="6"/>
      <c r="E201" s="38" t="s">
        <v>96</v>
      </c>
    </row>
    <row r="202" spans="1:5" ht="24.75" customHeight="1" thickBot="1" x14ac:dyDescent="0.3">
      <c r="A202" s="65"/>
      <c r="B202" s="3" t="s">
        <v>49</v>
      </c>
      <c r="C202" s="4" t="s">
        <v>48</v>
      </c>
      <c r="D202" s="6" t="s">
        <v>0</v>
      </c>
      <c r="E202" s="42">
        <v>2147</v>
      </c>
    </row>
    <row r="203" spans="1:5" ht="24.75" customHeight="1" thickBot="1" x14ac:dyDescent="0.3">
      <c r="A203" s="65"/>
      <c r="B203" s="3" t="s">
        <v>6</v>
      </c>
      <c r="C203" s="4" t="s">
        <v>30</v>
      </c>
      <c r="D203" s="6" t="s">
        <v>0</v>
      </c>
      <c r="E203" s="42">
        <v>1978</v>
      </c>
    </row>
    <row r="204" spans="1:5" ht="24.75" customHeight="1" thickBot="1" x14ac:dyDescent="0.3">
      <c r="A204" s="66"/>
      <c r="B204" s="3" t="s">
        <v>7</v>
      </c>
      <c r="C204" s="4" t="s">
        <v>31</v>
      </c>
      <c r="D204" s="6" t="s">
        <v>0</v>
      </c>
      <c r="E204" s="42">
        <v>286</v>
      </c>
    </row>
    <row r="205" spans="1:5" ht="15" customHeight="1" thickBot="1" x14ac:dyDescent="0.3">
      <c r="A205" s="3"/>
      <c r="B205" s="3"/>
      <c r="C205" s="4"/>
      <c r="D205" s="6"/>
      <c r="E205" s="43"/>
    </row>
    <row r="206" spans="1:5" ht="24.75" customHeight="1" thickBot="1" x14ac:dyDescent="0.3">
      <c r="A206" s="61" t="s">
        <v>18</v>
      </c>
      <c r="B206" s="13" t="s">
        <v>18</v>
      </c>
      <c r="C206" s="4"/>
      <c r="D206" s="6"/>
      <c r="E206" s="43"/>
    </row>
    <row r="207" spans="1:5" ht="24.75" customHeight="1" thickBot="1" x14ac:dyDescent="0.3">
      <c r="A207" s="62"/>
      <c r="B207" s="19" t="s">
        <v>41</v>
      </c>
      <c r="C207" s="4" t="s">
        <v>33</v>
      </c>
      <c r="D207" s="17" t="s">
        <v>9</v>
      </c>
      <c r="E207" s="41">
        <v>123.6</v>
      </c>
    </row>
    <row r="208" spans="1:5" ht="24.75" customHeight="1" thickBot="1" x14ac:dyDescent="0.3">
      <c r="A208" s="62"/>
      <c r="B208" s="18" t="s">
        <v>54</v>
      </c>
      <c r="C208" s="19" t="s">
        <v>52</v>
      </c>
      <c r="D208" s="17" t="s">
        <v>9</v>
      </c>
      <c r="E208" s="41">
        <v>228</v>
      </c>
    </row>
    <row r="209" spans="1:5" ht="24.75" customHeight="1" thickBot="1" x14ac:dyDescent="0.3">
      <c r="A209" s="62"/>
      <c r="B209" s="18" t="s">
        <v>55</v>
      </c>
      <c r="C209" s="19" t="s">
        <v>51</v>
      </c>
      <c r="D209" s="17" t="s">
        <v>9</v>
      </c>
      <c r="E209" s="41">
        <f>E208-(44.93+52.64+19.1+111)</f>
        <v>0.33000000000001251</v>
      </c>
    </row>
    <row r="210" spans="1:5" ht="24.75" customHeight="1" thickBot="1" x14ac:dyDescent="0.3">
      <c r="A210" s="62"/>
      <c r="B210" s="15" t="s">
        <v>56</v>
      </c>
      <c r="C210" s="19" t="s">
        <v>13</v>
      </c>
      <c r="D210" s="17" t="s">
        <v>5</v>
      </c>
      <c r="E210" s="59">
        <f>+(E208-E209)/E208</f>
        <v>0.99855263157894736</v>
      </c>
    </row>
    <row r="211" spans="1:5" ht="24.75" customHeight="1" thickBot="1" x14ac:dyDescent="0.3">
      <c r="A211" s="62"/>
      <c r="B211" s="15" t="s">
        <v>53</v>
      </c>
      <c r="C211" s="16" t="s">
        <v>14</v>
      </c>
      <c r="D211" s="17" t="s">
        <v>5</v>
      </c>
      <c r="E211" s="59">
        <f>+E209/E208</f>
        <v>1.4473684210526865E-3</v>
      </c>
    </row>
    <row r="212" spans="1:5" ht="24.75" customHeight="1" thickBot="1" x14ac:dyDescent="0.3">
      <c r="A212" s="62"/>
      <c r="B212" s="15" t="s">
        <v>42</v>
      </c>
      <c r="C212" s="16" t="s">
        <v>11</v>
      </c>
      <c r="D212" s="17" t="s">
        <v>9</v>
      </c>
      <c r="E212" s="41">
        <f>+E209</f>
        <v>0.33000000000001251</v>
      </c>
    </row>
    <row r="213" spans="1:5" ht="24.75" customHeight="1" thickBot="1" x14ac:dyDescent="0.3">
      <c r="A213" s="62"/>
      <c r="B213" s="18" t="s">
        <v>43</v>
      </c>
      <c r="C213" s="19" t="s">
        <v>32</v>
      </c>
      <c r="D213" s="17" t="s">
        <v>9</v>
      </c>
      <c r="E213" s="41">
        <f>+E214-E212</f>
        <v>847.24000000000035</v>
      </c>
    </row>
    <row r="214" spans="1:5" ht="24.75" customHeight="1" thickBot="1" x14ac:dyDescent="0.3">
      <c r="A214" s="62"/>
      <c r="B214" s="18" t="s">
        <v>46</v>
      </c>
      <c r="C214" s="19" t="s">
        <v>19</v>
      </c>
      <c r="D214" s="17" t="s">
        <v>9</v>
      </c>
      <c r="E214" s="41">
        <v>847.57000000000039</v>
      </c>
    </row>
    <row r="215" spans="1:5" ht="24.75" customHeight="1" thickBot="1" x14ac:dyDescent="0.3">
      <c r="A215" s="62"/>
      <c r="B215" s="18" t="s">
        <v>34</v>
      </c>
      <c r="C215" s="19" t="s">
        <v>59</v>
      </c>
      <c r="D215" s="17" t="s">
        <v>9</v>
      </c>
      <c r="E215" s="41">
        <v>0</v>
      </c>
    </row>
    <row r="216" spans="1:5" ht="24.75" customHeight="1" thickBot="1" x14ac:dyDescent="0.3">
      <c r="A216" s="62"/>
      <c r="B216" s="18" t="s">
        <v>35</v>
      </c>
      <c r="C216" s="18" t="s">
        <v>60</v>
      </c>
      <c r="D216" s="17" t="s">
        <v>9</v>
      </c>
      <c r="E216" s="41">
        <v>598.37800000000016</v>
      </c>
    </row>
    <row r="217" spans="1:5" ht="24.75" customHeight="1" thickBot="1" x14ac:dyDescent="0.3">
      <c r="A217" s="62"/>
      <c r="B217" s="18" t="s">
        <v>47</v>
      </c>
      <c r="C217" s="19" t="s">
        <v>10</v>
      </c>
      <c r="D217" s="17" t="s">
        <v>9</v>
      </c>
      <c r="E217" s="41">
        <f>+E216+E215</f>
        <v>598.37800000000016</v>
      </c>
    </row>
    <row r="218" spans="1:5" ht="24.75" customHeight="1" thickBot="1" x14ac:dyDescent="0.3">
      <c r="A218" s="62"/>
      <c r="B218" s="18" t="s">
        <v>36</v>
      </c>
      <c r="C218" s="18" t="s">
        <v>61</v>
      </c>
      <c r="D218" s="17" t="s">
        <v>9</v>
      </c>
      <c r="E218" s="41">
        <v>0</v>
      </c>
    </row>
    <row r="219" spans="1:5" ht="24.75" customHeight="1" thickBot="1" x14ac:dyDescent="0.3">
      <c r="A219" s="62"/>
      <c r="B219" s="18" t="s">
        <v>37</v>
      </c>
      <c r="C219" s="18" t="s">
        <v>62</v>
      </c>
      <c r="D219" s="17" t="s">
        <v>9</v>
      </c>
      <c r="E219" s="41">
        <v>0</v>
      </c>
    </row>
    <row r="220" spans="1:5" ht="24.75" customHeight="1" thickBot="1" x14ac:dyDescent="0.3">
      <c r="A220" s="62"/>
      <c r="B220" s="18" t="s">
        <v>38</v>
      </c>
      <c r="C220" s="18" t="s">
        <v>63</v>
      </c>
      <c r="D220" s="17" t="s">
        <v>9</v>
      </c>
      <c r="E220" s="41">
        <v>0</v>
      </c>
    </row>
    <row r="221" spans="1:5" ht="24.75" customHeight="1" thickBot="1" x14ac:dyDescent="0.3">
      <c r="A221" s="62"/>
      <c r="B221" s="18" t="s">
        <v>39</v>
      </c>
      <c r="C221" s="18" t="s">
        <v>39</v>
      </c>
      <c r="D221" s="17" t="s">
        <v>9</v>
      </c>
      <c r="E221" s="60">
        <f>+E218+E219+E220</f>
        <v>0</v>
      </c>
    </row>
    <row r="222" spans="1:5" ht="24.75" customHeight="1" thickBot="1" x14ac:dyDescent="0.3">
      <c r="A222" s="62"/>
      <c r="B222" s="15" t="s">
        <v>44</v>
      </c>
      <c r="C222" s="19" t="s">
        <v>40</v>
      </c>
      <c r="D222" s="17" t="s">
        <v>9</v>
      </c>
      <c r="E222" s="60">
        <f>+E207+E212+E213+E217</f>
        <v>1569.5480000000005</v>
      </c>
    </row>
    <row r="223" spans="1:5" ht="24.75" customHeight="1" thickBot="1" x14ac:dyDescent="0.3">
      <c r="A223" s="62"/>
      <c r="B223" s="15" t="s">
        <v>45</v>
      </c>
      <c r="C223" s="19" t="s">
        <v>12</v>
      </c>
      <c r="D223" s="17" t="s">
        <v>5</v>
      </c>
      <c r="E223" s="59">
        <f>+(E207+E212+E213)/(E207+E212+E213+E217)</f>
        <v>0.61875775701029856</v>
      </c>
    </row>
    <row r="224" spans="1:5" ht="24.75" customHeight="1" thickBot="1" x14ac:dyDescent="0.3">
      <c r="A224" s="63"/>
      <c r="B224" s="15" t="s">
        <v>50</v>
      </c>
      <c r="C224" s="19" t="s">
        <v>20</v>
      </c>
      <c r="D224" s="17" t="s">
        <v>21</v>
      </c>
      <c r="E224" s="41">
        <f>+(E212+E213+E217)/E202</f>
        <v>0.67347368421052656</v>
      </c>
    </row>
    <row r="225" spans="1:5" ht="24.75" customHeight="1" thickBot="1" x14ac:dyDescent="0.3">
      <c r="A225" s="3"/>
      <c r="B225" s="3"/>
      <c r="C225" s="4"/>
      <c r="D225" s="6"/>
      <c r="E225" s="43"/>
    </row>
    <row r="226" spans="1:5" ht="24.75" customHeight="1" thickBot="1" x14ac:dyDescent="0.3"/>
    <row r="227" spans="1:5" ht="24.75" customHeight="1" thickBot="1" x14ac:dyDescent="0.3">
      <c r="D227" s="67" t="s">
        <v>97</v>
      </c>
      <c r="E227" s="68"/>
    </row>
    <row r="228" spans="1:5" ht="15.75" thickBot="1" x14ac:dyDescent="0.3">
      <c r="A228" s="7" t="s">
        <v>1</v>
      </c>
      <c r="B228" s="7" t="s">
        <v>2</v>
      </c>
      <c r="C228" s="8" t="s">
        <v>3</v>
      </c>
      <c r="D228" s="7" t="s">
        <v>4</v>
      </c>
      <c r="E228" s="7" t="s">
        <v>15</v>
      </c>
    </row>
    <row r="229" spans="1:5" ht="24.75" customHeight="1" thickBot="1" x14ac:dyDescent="0.3">
      <c r="A229" s="64" t="s">
        <v>58</v>
      </c>
      <c r="B229" s="3" t="s">
        <v>17</v>
      </c>
      <c r="C229" s="4" t="s">
        <v>29</v>
      </c>
      <c r="D229" s="6"/>
      <c r="E229" s="38" t="s">
        <v>98</v>
      </c>
    </row>
    <row r="230" spans="1:5" ht="24.75" customHeight="1" thickBot="1" x14ac:dyDescent="0.3">
      <c r="A230" s="65"/>
      <c r="B230" s="3" t="s">
        <v>49</v>
      </c>
      <c r="C230" s="4" t="s">
        <v>124</v>
      </c>
      <c r="D230" s="6" t="s">
        <v>0</v>
      </c>
      <c r="E230" s="42">
        <v>633</v>
      </c>
    </row>
    <row r="231" spans="1:5" ht="24.75" customHeight="1" thickBot="1" x14ac:dyDescent="0.3">
      <c r="A231" s="65"/>
      <c r="B231" s="3" t="s">
        <v>6</v>
      </c>
      <c r="C231" s="4" t="s">
        <v>125</v>
      </c>
      <c r="D231" s="6" t="s">
        <v>0</v>
      </c>
      <c r="E231" s="42">
        <v>355</v>
      </c>
    </row>
    <row r="232" spans="1:5" ht="24.75" customHeight="1" thickBot="1" x14ac:dyDescent="0.3">
      <c r="A232" s="66"/>
      <c r="B232" s="3" t="s">
        <v>7</v>
      </c>
      <c r="C232" s="4" t="s">
        <v>126</v>
      </c>
      <c r="D232" s="6" t="s">
        <v>0</v>
      </c>
      <c r="E232" s="42">
        <v>92</v>
      </c>
    </row>
    <row r="233" spans="1:5" ht="15" customHeight="1" thickBot="1" x14ac:dyDescent="0.3">
      <c r="A233" s="3"/>
      <c r="B233" s="3"/>
      <c r="C233" s="3" t="s">
        <v>120</v>
      </c>
      <c r="D233" s="6"/>
      <c r="E233" s="43"/>
    </row>
    <row r="234" spans="1:5" ht="24.75" customHeight="1" thickBot="1" x14ac:dyDescent="0.3">
      <c r="A234" s="61" t="s">
        <v>18</v>
      </c>
      <c r="B234" s="13" t="s">
        <v>18</v>
      </c>
      <c r="C234" s="4"/>
      <c r="D234" s="6"/>
      <c r="E234" s="43"/>
    </row>
    <row r="235" spans="1:5" ht="24.75" customHeight="1" thickBot="1" x14ac:dyDescent="0.3">
      <c r="A235" s="62"/>
      <c r="B235" s="19" t="s">
        <v>41</v>
      </c>
      <c r="C235" s="4" t="s">
        <v>33</v>
      </c>
      <c r="D235" s="17" t="s">
        <v>9</v>
      </c>
      <c r="E235" s="41">
        <v>76.8</v>
      </c>
    </row>
    <row r="236" spans="1:5" ht="24.75" customHeight="1" thickBot="1" x14ac:dyDescent="0.3">
      <c r="A236" s="62"/>
      <c r="B236" s="18" t="s">
        <v>54</v>
      </c>
      <c r="C236" s="19" t="s">
        <v>52</v>
      </c>
      <c r="D236" s="17" t="s">
        <v>9</v>
      </c>
      <c r="E236" s="41">
        <v>75.192000000000007</v>
      </c>
    </row>
    <row r="237" spans="1:5" ht="24.75" customHeight="1" thickBot="1" x14ac:dyDescent="0.3">
      <c r="A237" s="62"/>
      <c r="B237" s="18" t="s">
        <v>55</v>
      </c>
      <c r="C237" s="19" t="s">
        <v>51</v>
      </c>
      <c r="D237" s="17" t="s">
        <v>9</v>
      </c>
      <c r="E237" s="41">
        <f>+E236-(15+29+31)</f>
        <v>0.19200000000000728</v>
      </c>
    </row>
    <row r="238" spans="1:5" ht="24.75" customHeight="1" thickBot="1" x14ac:dyDescent="0.3">
      <c r="A238" s="62"/>
      <c r="B238" s="15" t="s">
        <v>56</v>
      </c>
      <c r="C238" s="19" t="s">
        <v>13</v>
      </c>
      <c r="D238" s="17" t="s">
        <v>5</v>
      </c>
      <c r="E238" s="59">
        <f>+(E236-E237)/E236</f>
        <v>0.9974465368656239</v>
      </c>
    </row>
    <row r="239" spans="1:5" ht="24.75" customHeight="1" thickBot="1" x14ac:dyDescent="0.3">
      <c r="A239" s="62"/>
      <c r="B239" s="15" t="s">
        <v>53</v>
      </c>
      <c r="C239" s="16" t="s">
        <v>14</v>
      </c>
      <c r="D239" s="17" t="s">
        <v>5</v>
      </c>
      <c r="E239" s="59">
        <f>+E237/E236</f>
        <v>2.5534631343760938E-3</v>
      </c>
    </row>
    <row r="240" spans="1:5" ht="24.75" customHeight="1" thickBot="1" x14ac:dyDescent="0.3">
      <c r="A240" s="62"/>
      <c r="B240" s="15" t="s">
        <v>42</v>
      </c>
      <c r="C240" s="16" t="s">
        <v>11</v>
      </c>
      <c r="D240" s="17" t="s">
        <v>9</v>
      </c>
      <c r="E240" s="41">
        <f>+E237</f>
        <v>0.19200000000000728</v>
      </c>
    </row>
    <row r="241" spans="1:5" ht="24.75" customHeight="1" thickBot="1" x14ac:dyDescent="0.3">
      <c r="A241" s="62"/>
      <c r="B241" s="18" t="s">
        <v>43</v>
      </c>
      <c r="C241" s="19" t="s">
        <v>32</v>
      </c>
      <c r="D241" s="17" t="s">
        <v>9</v>
      </c>
      <c r="E241" s="41">
        <f>+E242-E240</f>
        <v>149.2110000000001</v>
      </c>
    </row>
    <row r="242" spans="1:5" ht="24.75" customHeight="1" thickBot="1" x14ac:dyDescent="0.3">
      <c r="A242" s="62"/>
      <c r="B242" s="18" t="s">
        <v>46</v>
      </c>
      <c r="C242" s="19" t="s">
        <v>19</v>
      </c>
      <c r="D242" s="17" t="s">
        <v>9</v>
      </c>
      <c r="E242" s="41">
        <v>149.40300000000011</v>
      </c>
    </row>
    <row r="243" spans="1:5" ht="24.75" customHeight="1" thickBot="1" x14ac:dyDescent="0.3">
      <c r="A243" s="62"/>
      <c r="B243" s="18" t="s">
        <v>34</v>
      </c>
      <c r="C243" s="19" t="s">
        <v>59</v>
      </c>
      <c r="D243" s="17" t="s">
        <v>9</v>
      </c>
      <c r="E243" s="41">
        <v>0</v>
      </c>
    </row>
    <row r="244" spans="1:5" ht="24.75" customHeight="1" thickBot="1" x14ac:dyDescent="0.3">
      <c r="A244" s="62"/>
      <c r="B244" s="18" t="s">
        <v>35</v>
      </c>
      <c r="C244" s="18" t="s">
        <v>60</v>
      </c>
      <c r="D244" s="17" t="s">
        <v>9</v>
      </c>
      <c r="E244" s="41">
        <v>68.494000000000014</v>
      </c>
    </row>
    <row r="245" spans="1:5" ht="24.75" customHeight="1" thickBot="1" x14ac:dyDescent="0.3">
      <c r="A245" s="62"/>
      <c r="B245" s="18" t="s">
        <v>47</v>
      </c>
      <c r="C245" s="19" t="s">
        <v>10</v>
      </c>
      <c r="D245" s="17" t="s">
        <v>9</v>
      </c>
      <c r="E245" s="41">
        <f>+E243+E244</f>
        <v>68.494000000000014</v>
      </c>
    </row>
    <row r="246" spans="1:5" ht="24.75" customHeight="1" thickBot="1" x14ac:dyDescent="0.3">
      <c r="A246" s="62"/>
      <c r="B246" s="18" t="s">
        <v>36</v>
      </c>
      <c r="C246" s="18" t="s">
        <v>61</v>
      </c>
      <c r="D246" s="17" t="s">
        <v>9</v>
      </c>
      <c r="E246" s="41">
        <v>0</v>
      </c>
    </row>
    <row r="247" spans="1:5" ht="24.75" customHeight="1" thickBot="1" x14ac:dyDescent="0.3">
      <c r="A247" s="62"/>
      <c r="B247" s="18" t="s">
        <v>37</v>
      </c>
      <c r="C247" s="18" t="s">
        <v>62</v>
      </c>
      <c r="D247" s="17" t="s">
        <v>9</v>
      </c>
      <c r="E247" s="41">
        <v>0</v>
      </c>
    </row>
    <row r="248" spans="1:5" ht="24.75" customHeight="1" thickBot="1" x14ac:dyDescent="0.3">
      <c r="A248" s="62"/>
      <c r="B248" s="18" t="s">
        <v>38</v>
      </c>
      <c r="C248" s="18" t="s">
        <v>63</v>
      </c>
      <c r="D248" s="17" t="s">
        <v>9</v>
      </c>
      <c r="E248" s="41">
        <v>0</v>
      </c>
    </row>
    <row r="249" spans="1:5" ht="24.75" customHeight="1" thickBot="1" x14ac:dyDescent="0.3">
      <c r="A249" s="62"/>
      <c r="B249" s="18" t="s">
        <v>39</v>
      </c>
      <c r="C249" s="18" t="s">
        <v>39</v>
      </c>
      <c r="D249" s="17" t="s">
        <v>9</v>
      </c>
      <c r="E249" s="60">
        <f>+E246+E247+E248</f>
        <v>0</v>
      </c>
    </row>
    <row r="250" spans="1:5" ht="24.75" customHeight="1" thickBot="1" x14ac:dyDescent="0.3">
      <c r="A250" s="62"/>
      <c r="B250" s="15" t="s">
        <v>44</v>
      </c>
      <c r="C250" s="19" t="s">
        <v>40</v>
      </c>
      <c r="D250" s="17" t="s">
        <v>9</v>
      </c>
      <c r="E250" s="60">
        <f>+E235+E240+E241+E245</f>
        <v>294.69700000000012</v>
      </c>
    </row>
    <row r="251" spans="1:5" ht="24.75" customHeight="1" thickBot="1" x14ac:dyDescent="0.3">
      <c r="A251" s="62"/>
      <c r="B251" s="15" t="s">
        <v>45</v>
      </c>
      <c r="C251" s="19" t="s">
        <v>12</v>
      </c>
      <c r="D251" s="17" t="s">
        <v>5</v>
      </c>
      <c r="E251" s="59">
        <f>+(E235+E240+E241)/(E235+E240+E241+E245)</f>
        <v>0.76757822441355017</v>
      </c>
    </row>
    <row r="252" spans="1:5" ht="24.75" customHeight="1" thickBot="1" x14ac:dyDescent="0.3">
      <c r="A252" s="63"/>
      <c r="B252" s="15" t="s">
        <v>50</v>
      </c>
      <c r="C252" s="19" t="s">
        <v>20</v>
      </c>
      <c r="D252" s="17" t="s">
        <v>21</v>
      </c>
      <c r="E252" s="41">
        <f>+(E240+E241+E245)/E230</f>
        <v>0.34422906793048991</v>
      </c>
    </row>
    <row r="253" spans="1:5" ht="24.75" customHeight="1" thickBot="1" x14ac:dyDescent="0.3">
      <c r="A253" s="3"/>
      <c r="B253" s="3"/>
      <c r="C253" s="4"/>
      <c r="D253" s="6"/>
      <c r="E253" s="43"/>
    </row>
    <row r="254" spans="1:5" ht="24.75" customHeight="1" thickBot="1" x14ac:dyDescent="0.3"/>
    <row r="255" spans="1:5" ht="24.75" customHeight="1" thickBot="1" x14ac:dyDescent="0.3">
      <c r="D255" s="67" t="s">
        <v>99</v>
      </c>
      <c r="E255" s="68"/>
    </row>
    <row r="256" spans="1:5" ht="15.75" thickBot="1" x14ac:dyDescent="0.3">
      <c r="A256" s="7" t="s">
        <v>1</v>
      </c>
      <c r="B256" s="7" t="s">
        <v>2</v>
      </c>
      <c r="C256" s="8" t="s">
        <v>3</v>
      </c>
      <c r="D256" s="7" t="s">
        <v>4</v>
      </c>
      <c r="E256" s="7" t="s">
        <v>15</v>
      </c>
    </row>
    <row r="257" spans="1:5" ht="24.75" customHeight="1" thickBot="1" x14ac:dyDescent="0.3">
      <c r="A257" s="64" t="s">
        <v>58</v>
      </c>
      <c r="B257" s="3" t="s">
        <v>17</v>
      </c>
      <c r="C257" s="4" t="s">
        <v>29</v>
      </c>
      <c r="D257" s="6"/>
      <c r="E257" s="38" t="s">
        <v>100</v>
      </c>
    </row>
    <row r="258" spans="1:5" ht="24.75" customHeight="1" thickBot="1" x14ac:dyDescent="0.3">
      <c r="A258" s="65"/>
      <c r="B258" s="3" t="s">
        <v>49</v>
      </c>
      <c r="C258" s="4" t="s">
        <v>48</v>
      </c>
      <c r="D258" s="6" t="s">
        <v>0</v>
      </c>
      <c r="E258" s="42">
        <v>1596</v>
      </c>
    </row>
    <row r="259" spans="1:5" ht="24.75" customHeight="1" thickBot="1" x14ac:dyDescent="0.3">
      <c r="A259" s="65"/>
      <c r="B259" s="3" t="s">
        <v>6</v>
      </c>
      <c r="C259" s="4" t="s">
        <v>30</v>
      </c>
      <c r="D259" s="6" t="s">
        <v>0</v>
      </c>
      <c r="E259" s="42">
        <v>1207</v>
      </c>
    </row>
    <row r="260" spans="1:5" ht="24.75" customHeight="1" thickBot="1" x14ac:dyDescent="0.3">
      <c r="A260" s="66"/>
      <c r="B260" s="3" t="s">
        <v>7</v>
      </c>
      <c r="C260" s="4" t="s">
        <v>31</v>
      </c>
      <c r="D260" s="6" t="s">
        <v>0</v>
      </c>
      <c r="E260" s="42">
        <v>105</v>
      </c>
    </row>
    <row r="261" spans="1:5" ht="15" customHeight="1" thickBot="1" x14ac:dyDescent="0.3">
      <c r="A261" s="3"/>
      <c r="B261" s="3"/>
      <c r="C261" s="4"/>
      <c r="D261" s="6"/>
      <c r="E261" s="43"/>
    </row>
    <row r="262" spans="1:5" ht="24.75" customHeight="1" thickBot="1" x14ac:dyDescent="0.3">
      <c r="A262" s="61" t="s">
        <v>18</v>
      </c>
      <c r="B262" s="13" t="s">
        <v>18</v>
      </c>
      <c r="C262" s="4"/>
      <c r="D262" s="6"/>
      <c r="E262" s="43"/>
    </row>
    <row r="263" spans="1:5" ht="24.75" customHeight="1" thickBot="1" x14ac:dyDescent="0.3">
      <c r="A263" s="62"/>
      <c r="B263" s="19" t="s">
        <v>41</v>
      </c>
      <c r="C263" s="4" t="s">
        <v>33</v>
      </c>
      <c r="D263" s="17" t="s">
        <v>9</v>
      </c>
      <c r="E263" s="41">
        <v>0</v>
      </c>
    </row>
    <row r="264" spans="1:5" ht="24.75" customHeight="1" thickBot="1" x14ac:dyDescent="0.3">
      <c r="A264" s="62"/>
      <c r="B264" s="18" t="s">
        <v>54</v>
      </c>
      <c r="C264" s="19" t="s">
        <v>52</v>
      </c>
      <c r="D264" s="17" t="s">
        <v>9</v>
      </c>
      <c r="E264" s="41">
        <v>175.93700000000001</v>
      </c>
    </row>
    <row r="265" spans="1:5" ht="24.75" customHeight="1" thickBot="1" x14ac:dyDescent="0.3">
      <c r="A265" s="62"/>
      <c r="B265" s="18" t="s">
        <v>55</v>
      </c>
      <c r="C265" s="19" t="s">
        <v>51</v>
      </c>
      <c r="D265" s="17" t="s">
        <v>9</v>
      </c>
      <c r="E265" s="41">
        <v>0.94</v>
      </c>
    </row>
    <row r="266" spans="1:5" ht="24.75" customHeight="1" thickBot="1" x14ac:dyDescent="0.3">
      <c r="A266" s="62"/>
      <c r="B266" s="15" t="s">
        <v>56</v>
      </c>
      <c r="C266" s="19" t="s">
        <v>13</v>
      </c>
      <c r="D266" s="17" t="s">
        <v>5</v>
      </c>
      <c r="E266" s="59">
        <f>+(E264-E265)/E264</f>
        <v>0.99465717842182144</v>
      </c>
    </row>
    <row r="267" spans="1:5" ht="24.75" customHeight="1" thickBot="1" x14ac:dyDescent="0.3">
      <c r="A267" s="62"/>
      <c r="B267" s="15" t="s">
        <v>53</v>
      </c>
      <c r="C267" s="16" t="s">
        <v>14</v>
      </c>
      <c r="D267" s="17" t="s">
        <v>5</v>
      </c>
      <c r="E267" s="59">
        <f>+E265/E264</f>
        <v>5.3428215781785521E-3</v>
      </c>
    </row>
    <row r="268" spans="1:5" ht="24.75" customHeight="1" thickBot="1" x14ac:dyDescent="0.3">
      <c r="A268" s="62"/>
      <c r="B268" s="15" t="s">
        <v>42</v>
      </c>
      <c r="C268" s="16" t="s">
        <v>11</v>
      </c>
      <c r="D268" s="17" t="s">
        <v>9</v>
      </c>
      <c r="E268" s="41">
        <f>+E265</f>
        <v>0.94</v>
      </c>
    </row>
    <row r="269" spans="1:5" ht="24.75" customHeight="1" thickBot="1" x14ac:dyDescent="0.3">
      <c r="A269" s="62"/>
      <c r="B269" s="18" t="s">
        <v>43</v>
      </c>
      <c r="C269" s="19" t="s">
        <v>32</v>
      </c>
      <c r="D269" s="17" t="s">
        <v>9</v>
      </c>
      <c r="E269" s="41">
        <f>+E270-E268</f>
        <v>413.6039999999997</v>
      </c>
    </row>
    <row r="270" spans="1:5" ht="24.75" customHeight="1" thickBot="1" x14ac:dyDescent="0.3">
      <c r="A270" s="62"/>
      <c r="B270" s="18" t="s">
        <v>46</v>
      </c>
      <c r="C270" s="19" t="s">
        <v>19</v>
      </c>
      <c r="D270" s="17" t="s">
        <v>9</v>
      </c>
      <c r="E270" s="41">
        <v>414.5439999999997</v>
      </c>
    </row>
    <row r="271" spans="1:5" ht="24.75" customHeight="1" thickBot="1" x14ac:dyDescent="0.3">
      <c r="A271" s="62"/>
      <c r="B271" s="18" t="s">
        <v>34</v>
      </c>
      <c r="C271" s="19" t="s">
        <v>59</v>
      </c>
      <c r="D271" s="17" t="s">
        <v>9</v>
      </c>
      <c r="E271" s="41">
        <v>0</v>
      </c>
    </row>
    <row r="272" spans="1:5" ht="24.75" customHeight="1" thickBot="1" x14ac:dyDescent="0.3">
      <c r="A272" s="62"/>
      <c r="B272" s="18" t="s">
        <v>35</v>
      </c>
      <c r="C272" s="18" t="s">
        <v>60</v>
      </c>
      <c r="D272" s="17" t="s">
        <v>9</v>
      </c>
      <c r="E272" s="41">
        <v>166.30199999999996</v>
      </c>
    </row>
    <row r="273" spans="1:5" ht="24.75" customHeight="1" thickBot="1" x14ac:dyDescent="0.3">
      <c r="A273" s="62"/>
      <c r="B273" s="18" t="s">
        <v>47</v>
      </c>
      <c r="C273" s="19" t="s">
        <v>10</v>
      </c>
      <c r="D273" s="17" t="s">
        <v>9</v>
      </c>
      <c r="E273" s="41">
        <f>+E272+E271</f>
        <v>166.30199999999996</v>
      </c>
    </row>
    <row r="274" spans="1:5" ht="24.75" customHeight="1" thickBot="1" x14ac:dyDescent="0.3">
      <c r="A274" s="62"/>
      <c r="B274" s="18" t="s">
        <v>36</v>
      </c>
      <c r="C274" s="18" t="s">
        <v>61</v>
      </c>
      <c r="D274" s="17" t="s">
        <v>9</v>
      </c>
      <c r="E274" s="41">
        <v>0</v>
      </c>
    </row>
    <row r="275" spans="1:5" ht="24.75" customHeight="1" thickBot="1" x14ac:dyDescent="0.3">
      <c r="A275" s="62"/>
      <c r="B275" s="18" t="s">
        <v>37</v>
      </c>
      <c r="C275" s="18" t="s">
        <v>62</v>
      </c>
      <c r="D275" s="17" t="s">
        <v>9</v>
      </c>
      <c r="E275" s="41">
        <v>0</v>
      </c>
    </row>
    <row r="276" spans="1:5" ht="24.75" customHeight="1" thickBot="1" x14ac:dyDescent="0.3">
      <c r="A276" s="62"/>
      <c r="B276" s="18" t="s">
        <v>38</v>
      </c>
      <c r="C276" s="18" t="s">
        <v>63</v>
      </c>
      <c r="D276" s="17" t="s">
        <v>9</v>
      </c>
      <c r="E276" s="41">
        <v>0</v>
      </c>
    </row>
    <row r="277" spans="1:5" ht="24.75" customHeight="1" thickBot="1" x14ac:dyDescent="0.3">
      <c r="A277" s="62"/>
      <c r="B277" s="18" t="s">
        <v>39</v>
      </c>
      <c r="C277" s="18" t="s">
        <v>39</v>
      </c>
      <c r="D277" s="17" t="s">
        <v>9</v>
      </c>
      <c r="E277" s="60">
        <f>+E274+E275+E276</f>
        <v>0</v>
      </c>
    </row>
    <row r="278" spans="1:5" ht="24.75" customHeight="1" thickBot="1" x14ac:dyDescent="0.3">
      <c r="A278" s="62"/>
      <c r="B278" s="15" t="s">
        <v>44</v>
      </c>
      <c r="C278" s="19" t="s">
        <v>40</v>
      </c>
      <c r="D278" s="17" t="s">
        <v>9</v>
      </c>
      <c r="E278" s="60">
        <f>+E263+E268+E269+E273</f>
        <v>580.84599999999966</v>
      </c>
    </row>
    <row r="279" spans="1:5" ht="24.75" customHeight="1" thickBot="1" x14ac:dyDescent="0.3">
      <c r="A279" s="62"/>
      <c r="B279" s="15" t="s">
        <v>45</v>
      </c>
      <c r="C279" s="19" t="s">
        <v>12</v>
      </c>
      <c r="D279" s="17" t="s">
        <v>5</v>
      </c>
      <c r="E279" s="59">
        <f>+(E263+E268+E269)/(E263+E268+E269+E273)</f>
        <v>0.71369003143690402</v>
      </c>
    </row>
    <row r="280" spans="1:5" ht="24.75" customHeight="1" thickBot="1" x14ac:dyDescent="0.3">
      <c r="A280" s="63"/>
      <c r="B280" s="15" t="s">
        <v>50</v>
      </c>
      <c r="C280" s="19" t="s">
        <v>20</v>
      </c>
      <c r="D280" s="17" t="s">
        <v>21</v>
      </c>
      <c r="E280" s="41">
        <f>+(E268+E269+E273)/E258</f>
        <v>0.36393859649122784</v>
      </c>
    </row>
    <row r="281" spans="1:5" ht="24.75" customHeight="1" thickBot="1" x14ac:dyDescent="0.3">
      <c r="A281" s="3"/>
      <c r="B281" s="3"/>
      <c r="C281" s="4"/>
      <c r="D281" s="6"/>
      <c r="E281" s="43"/>
    </row>
    <row r="282" spans="1:5" ht="24.75" customHeight="1" thickBot="1" x14ac:dyDescent="0.3"/>
    <row r="283" spans="1:5" ht="24.75" customHeight="1" thickBot="1" x14ac:dyDescent="0.3">
      <c r="D283" s="67" t="s">
        <v>101</v>
      </c>
      <c r="E283" s="68"/>
    </row>
    <row r="284" spans="1:5" ht="15.75" thickBot="1" x14ac:dyDescent="0.3">
      <c r="A284" s="7" t="s">
        <v>1</v>
      </c>
      <c r="B284" s="7" t="s">
        <v>2</v>
      </c>
      <c r="C284" s="8" t="s">
        <v>3</v>
      </c>
      <c r="D284" s="7" t="s">
        <v>4</v>
      </c>
      <c r="E284" s="7" t="s">
        <v>15</v>
      </c>
    </row>
    <row r="285" spans="1:5" ht="24.75" customHeight="1" thickBot="1" x14ac:dyDescent="0.3">
      <c r="A285" s="64" t="s">
        <v>58</v>
      </c>
      <c r="B285" s="3" t="s">
        <v>17</v>
      </c>
      <c r="C285" s="4" t="s">
        <v>29</v>
      </c>
      <c r="D285" s="6"/>
      <c r="E285" s="38" t="s">
        <v>102</v>
      </c>
    </row>
    <row r="286" spans="1:5" ht="24.75" customHeight="1" thickBot="1" x14ac:dyDescent="0.3">
      <c r="A286" s="65"/>
      <c r="B286" s="3" t="s">
        <v>49</v>
      </c>
      <c r="C286" s="4" t="s">
        <v>48</v>
      </c>
      <c r="D286" s="6" t="s">
        <v>0</v>
      </c>
      <c r="E286" s="42">
        <v>30492</v>
      </c>
    </row>
    <row r="287" spans="1:5" ht="24.75" customHeight="1" thickBot="1" x14ac:dyDescent="0.3">
      <c r="A287" s="65"/>
      <c r="B287" s="3" t="s">
        <v>6</v>
      </c>
      <c r="C287" s="4" t="s">
        <v>30</v>
      </c>
      <c r="D287" s="6" t="s">
        <v>0</v>
      </c>
      <c r="E287" s="42">
        <v>23741</v>
      </c>
    </row>
    <row r="288" spans="1:5" ht="24.75" customHeight="1" thickBot="1" x14ac:dyDescent="0.3">
      <c r="A288" s="66"/>
      <c r="B288" s="3" t="s">
        <v>7</v>
      </c>
      <c r="C288" s="4" t="s">
        <v>31</v>
      </c>
      <c r="D288" s="6" t="s">
        <v>0</v>
      </c>
      <c r="E288" s="42">
        <v>1833</v>
      </c>
    </row>
    <row r="289" spans="1:5" ht="15" customHeight="1" thickBot="1" x14ac:dyDescent="0.3">
      <c r="A289" s="3"/>
      <c r="B289" s="3"/>
      <c r="C289" s="4"/>
      <c r="D289" s="6"/>
      <c r="E289" s="43"/>
    </row>
    <row r="290" spans="1:5" ht="24.75" customHeight="1" thickBot="1" x14ac:dyDescent="0.3">
      <c r="A290" s="61" t="s">
        <v>18</v>
      </c>
      <c r="B290" s="13" t="s">
        <v>18</v>
      </c>
      <c r="C290" s="4"/>
      <c r="D290" s="6"/>
      <c r="E290" s="43"/>
    </row>
    <row r="291" spans="1:5" ht="24.75" customHeight="1" thickBot="1" x14ac:dyDescent="0.3">
      <c r="A291" s="62"/>
      <c r="B291" s="19" t="s">
        <v>41</v>
      </c>
      <c r="C291" s="4" t="s">
        <v>33</v>
      </c>
      <c r="D291" s="17" t="s">
        <v>9</v>
      </c>
      <c r="E291" s="41">
        <v>747</v>
      </c>
    </row>
    <row r="292" spans="1:5" ht="24.75" customHeight="1" thickBot="1" x14ac:dyDescent="0.3">
      <c r="A292" s="62"/>
      <c r="B292" s="18" t="s">
        <v>54</v>
      </c>
      <c r="C292" s="19" t="s">
        <v>52</v>
      </c>
      <c r="D292" s="17" t="s">
        <v>9</v>
      </c>
      <c r="E292" s="41">
        <v>3339.8780000000002</v>
      </c>
    </row>
    <row r="293" spans="1:5" ht="24.75" customHeight="1" thickBot="1" x14ac:dyDescent="0.3">
      <c r="A293" s="62"/>
      <c r="B293" s="18" t="s">
        <v>55</v>
      </c>
      <c r="C293" s="19" t="s">
        <v>51</v>
      </c>
      <c r="D293" s="17" t="s">
        <v>9</v>
      </c>
      <c r="E293" s="41">
        <f>+E292-(1237+1875+10)</f>
        <v>217.87800000000016</v>
      </c>
    </row>
    <row r="294" spans="1:5" ht="24.75" customHeight="1" thickBot="1" x14ac:dyDescent="0.3">
      <c r="A294" s="62"/>
      <c r="B294" s="15" t="s">
        <v>56</v>
      </c>
      <c r="C294" s="19" t="s">
        <v>13</v>
      </c>
      <c r="D294" s="17" t="s">
        <v>5</v>
      </c>
      <c r="E294" s="59">
        <f>+(E292-E293)/E292</f>
        <v>0.93476468302135585</v>
      </c>
    </row>
    <row r="295" spans="1:5" ht="24.75" customHeight="1" thickBot="1" x14ac:dyDescent="0.3">
      <c r="A295" s="62"/>
      <c r="B295" s="15" t="s">
        <v>53</v>
      </c>
      <c r="C295" s="16" t="s">
        <v>14</v>
      </c>
      <c r="D295" s="17" t="s">
        <v>5</v>
      </c>
      <c r="E295" s="59">
        <f>+E293/E292</f>
        <v>6.5235316978644167E-2</v>
      </c>
    </row>
    <row r="296" spans="1:5" ht="24.75" customHeight="1" thickBot="1" x14ac:dyDescent="0.3">
      <c r="A296" s="62"/>
      <c r="B296" s="15" t="s">
        <v>42</v>
      </c>
      <c r="C296" s="16" t="s">
        <v>11</v>
      </c>
      <c r="D296" s="17" t="s">
        <v>9</v>
      </c>
      <c r="E296" s="41">
        <f>+E293</f>
        <v>217.87800000000016</v>
      </c>
    </row>
    <row r="297" spans="1:5" ht="24.75" customHeight="1" thickBot="1" x14ac:dyDescent="0.3">
      <c r="A297" s="62"/>
      <c r="B297" s="18" t="s">
        <v>43</v>
      </c>
      <c r="C297" s="19" t="s">
        <v>32</v>
      </c>
      <c r="D297" s="17" t="s">
        <v>9</v>
      </c>
      <c r="E297" s="41">
        <f>+E298-E296</f>
        <v>16770.112000100005</v>
      </c>
    </row>
    <row r="298" spans="1:5" ht="24.75" customHeight="1" thickBot="1" x14ac:dyDescent="0.3">
      <c r="A298" s="62"/>
      <c r="B298" s="18" t="s">
        <v>46</v>
      </c>
      <c r="C298" s="19" t="s">
        <v>19</v>
      </c>
      <c r="D298" s="17" t="s">
        <v>9</v>
      </c>
      <c r="E298" s="41">
        <v>16987.990000100006</v>
      </c>
    </row>
    <row r="299" spans="1:5" ht="24.75" customHeight="1" thickBot="1" x14ac:dyDescent="0.3">
      <c r="A299" s="62"/>
      <c r="B299" s="18" t="s">
        <v>34</v>
      </c>
      <c r="C299" s="19" t="s">
        <v>59</v>
      </c>
      <c r="D299" s="17" t="s">
        <v>9</v>
      </c>
      <c r="E299" s="41">
        <v>0</v>
      </c>
    </row>
    <row r="300" spans="1:5" ht="24.75" customHeight="1" thickBot="1" x14ac:dyDescent="0.3">
      <c r="A300" s="62"/>
      <c r="B300" s="18" t="s">
        <v>35</v>
      </c>
      <c r="C300" s="18" t="s">
        <v>60</v>
      </c>
      <c r="D300" s="17" t="s">
        <v>9</v>
      </c>
      <c r="E300" s="41">
        <v>7114.2120000000123</v>
      </c>
    </row>
    <row r="301" spans="1:5" ht="24.75" customHeight="1" thickBot="1" x14ac:dyDescent="0.3">
      <c r="A301" s="62"/>
      <c r="B301" s="18" t="s">
        <v>47</v>
      </c>
      <c r="C301" s="19" t="s">
        <v>10</v>
      </c>
      <c r="D301" s="17" t="s">
        <v>9</v>
      </c>
      <c r="E301" s="41">
        <f>+E300+E299</f>
        <v>7114.2120000000123</v>
      </c>
    </row>
    <row r="302" spans="1:5" ht="24.75" customHeight="1" thickBot="1" x14ac:dyDescent="0.3">
      <c r="A302" s="62"/>
      <c r="B302" s="18" t="s">
        <v>36</v>
      </c>
      <c r="C302" s="18" t="s">
        <v>61</v>
      </c>
      <c r="D302" s="17" t="s">
        <v>9</v>
      </c>
      <c r="E302" s="41">
        <v>1.2789999999999999</v>
      </c>
    </row>
    <row r="303" spans="1:5" ht="24.75" customHeight="1" thickBot="1" x14ac:dyDescent="0.3">
      <c r="A303" s="62"/>
      <c r="B303" s="18" t="s">
        <v>37</v>
      </c>
      <c r="C303" s="18" t="s">
        <v>62</v>
      </c>
      <c r="D303" s="17" t="s">
        <v>9</v>
      </c>
      <c r="E303" s="41">
        <v>195.76</v>
      </c>
    </row>
    <row r="304" spans="1:5" ht="24.75" customHeight="1" thickBot="1" x14ac:dyDescent="0.3">
      <c r="A304" s="62"/>
      <c r="B304" s="18" t="s">
        <v>38</v>
      </c>
      <c r="C304" s="18" t="s">
        <v>63</v>
      </c>
      <c r="D304" s="17" t="s">
        <v>9</v>
      </c>
      <c r="E304" s="41">
        <v>8.25</v>
      </c>
    </row>
    <row r="305" spans="1:5" ht="24.75" customHeight="1" thickBot="1" x14ac:dyDescent="0.3">
      <c r="A305" s="62"/>
      <c r="B305" s="18" t="s">
        <v>39</v>
      </c>
      <c r="C305" s="18" t="s">
        <v>39</v>
      </c>
      <c r="D305" s="17" t="s">
        <v>9</v>
      </c>
      <c r="E305" s="60">
        <f>+E302+E303+E304</f>
        <v>205.28899999999999</v>
      </c>
    </row>
    <row r="306" spans="1:5" ht="24.75" customHeight="1" thickBot="1" x14ac:dyDescent="0.3">
      <c r="A306" s="62"/>
      <c r="B306" s="15" t="s">
        <v>44</v>
      </c>
      <c r="C306" s="19" t="s">
        <v>40</v>
      </c>
      <c r="D306" s="17" t="s">
        <v>9</v>
      </c>
      <c r="E306" s="60">
        <f>+E291+E296+E297+E301</f>
        <v>24849.20200010002</v>
      </c>
    </row>
    <row r="307" spans="1:5" ht="24.75" customHeight="1" thickBot="1" x14ac:dyDescent="0.3">
      <c r="A307" s="62"/>
      <c r="B307" s="15" t="s">
        <v>45</v>
      </c>
      <c r="C307" s="19" t="s">
        <v>12</v>
      </c>
      <c r="D307" s="17" t="s">
        <v>5</v>
      </c>
      <c r="E307" s="59">
        <f>+(E291+E296+E297)/(E291+E296+E297+E301)</f>
        <v>0.71370460910690903</v>
      </c>
    </row>
    <row r="308" spans="1:5" ht="24.75" customHeight="1" thickBot="1" x14ac:dyDescent="0.3">
      <c r="A308" s="63"/>
      <c r="B308" s="15" t="s">
        <v>50</v>
      </c>
      <c r="C308" s="19" t="s">
        <v>20</v>
      </c>
      <c r="D308" s="17" t="s">
        <v>21</v>
      </c>
      <c r="E308" s="41">
        <f>+(E296+E297+E301)/E286</f>
        <v>0.79044346058310444</v>
      </c>
    </row>
    <row r="309" spans="1:5" ht="24.75" customHeight="1" thickBot="1" x14ac:dyDescent="0.3">
      <c r="A309" s="3"/>
      <c r="B309" s="3"/>
      <c r="C309" s="4"/>
      <c r="D309" s="6"/>
      <c r="E309" s="43"/>
    </row>
    <row r="310" spans="1:5" ht="24.75" customHeight="1" thickBot="1" x14ac:dyDescent="0.3"/>
    <row r="311" spans="1:5" ht="24.75" customHeight="1" thickBot="1" x14ac:dyDescent="0.3">
      <c r="D311" s="67" t="s">
        <v>105</v>
      </c>
      <c r="E311" s="68"/>
    </row>
    <row r="312" spans="1:5" ht="15.75" thickBot="1" x14ac:dyDescent="0.3">
      <c r="A312" s="7" t="s">
        <v>1</v>
      </c>
      <c r="B312" s="7" t="s">
        <v>2</v>
      </c>
      <c r="C312" s="8" t="s">
        <v>3</v>
      </c>
      <c r="D312" s="7" t="s">
        <v>4</v>
      </c>
      <c r="E312" s="7" t="s">
        <v>15</v>
      </c>
    </row>
    <row r="313" spans="1:5" ht="24.75" customHeight="1" thickBot="1" x14ac:dyDescent="0.3">
      <c r="A313" s="64" t="s">
        <v>58</v>
      </c>
      <c r="B313" s="3" t="s">
        <v>17</v>
      </c>
      <c r="C313" s="4" t="s">
        <v>29</v>
      </c>
      <c r="D313" s="6"/>
      <c r="E313" s="38" t="s">
        <v>103</v>
      </c>
    </row>
    <row r="314" spans="1:5" ht="24.75" customHeight="1" thickBot="1" x14ac:dyDescent="0.3">
      <c r="A314" s="65"/>
      <c r="B314" s="3" t="s">
        <v>49</v>
      </c>
      <c r="C314" s="4" t="s">
        <v>48</v>
      </c>
      <c r="D314" s="6" t="s">
        <v>0</v>
      </c>
      <c r="E314" s="56">
        <v>1647</v>
      </c>
    </row>
    <row r="315" spans="1:5" ht="24.75" customHeight="1" thickBot="1" x14ac:dyDescent="0.3">
      <c r="A315" s="65"/>
      <c r="B315" s="3" t="s">
        <v>6</v>
      </c>
      <c r="C315" s="4" t="s">
        <v>127</v>
      </c>
      <c r="D315" s="6" t="s">
        <v>0</v>
      </c>
      <c r="E315" s="56">
        <v>1105</v>
      </c>
    </row>
    <row r="316" spans="1:5" ht="24.75" customHeight="1" thickBot="1" x14ac:dyDescent="0.3">
      <c r="A316" s="66"/>
      <c r="B316" s="3" t="s">
        <v>7</v>
      </c>
      <c r="C316" s="4" t="s">
        <v>128</v>
      </c>
      <c r="D316" s="6" t="s">
        <v>0</v>
      </c>
      <c r="E316" s="56">
        <v>152</v>
      </c>
    </row>
    <row r="317" spans="1:5" ht="15" customHeight="1" thickBot="1" x14ac:dyDescent="0.3">
      <c r="A317" s="3"/>
      <c r="B317" s="3"/>
      <c r="C317" s="4"/>
      <c r="D317" s="6"/>
      <c r="E317" s="43"/>
    </row>
    <row r="318" spans="1:5" ht="24.75" customHeight="1" thickBot="1" x14ac:dyDescent="0.3">
      <c r="A318" s="61" t="s">
        <v>18</v>
      </c>
      <c r="B318" s="13" t="s">
        <v>18</v>
      </c>
      <c r="C318" s="4"/>
      <c r="D318" s="6"/>
      <c r="E318" s="43"/>
    </row>
    <row r="319" spans="1:5" ht="24.75" customHeight="1" thickBot="1" x14ac:dyDescent="0.3">
      <c r="A319" s="62"/>
      <c r="B319" s="19" t="s">
        <v>41</v>
      </c>
      <c r="C319" s="4" t="s">
        <v>33</v>
      </c>
      <c r="D319" s="17" t="s">
        <v>9</v>
      </c>
      <c r="E319" s="41">
        <v>0</v>
      </c>
    </row>
    <row r="320" spans="1:5" ht="24.75" customHeight="1" thickBot="1" x14ac:dyDescent="0.3">
      <c r="A320" s="62"/>
      <c r="B320" s="18" t="s">
        <v>54</v>
      </c>
      <c r="C320" s="19" t="s">
        <v>52</v>
      </c>
      <c r="D320" s="17" t="s">
        <v>9</v>
      </c>
      <c r="E320" s="41">
        <v>147</v>
      </c>
    </row>
    <row r="321" spans="1:5" ht="24.75" customHeight="1" thickBot="1" x14ac:dyDescent="0.3">
      <c r="A321" s="62"/>
      <c r="B321" s="18" t="s">
        <v>55</v>
      </c>
      <c r="C321" s="19" t="s">
        <v>51</v>
      </c>
      <c r="D321" s="17" t="s">
        <v>9</v>
      </c>
      <c r="E321" s="41">
        <v>0</v>
      </c>
    </row>
    <row r="322" spans="1:5" ht="24.75" customHeight="1" thickBot="1" x14ac:dyDescent="0.3">
      <c r="A322" s="62"/>
      <c r="B322" s="15" t="s">
        <v>56</v>
      </c>
      <c r="C322" s="19" t="s">
        <v>13</v>
      </c>
      <c r="D322" s="17" t="s">
        <v>5</v>
      </c>
      <c r="E322" s="59">
        <f>+(E320-E321)/E320</f>
        <v>1</v>
      </c>
    </row>
    <row r="323" spans="1:5" ht="24.75" customHeight="1" thickBot="1" x14ac:dyDescent="0.3">
      <c r="A323" s="62"/>
      <c r="B323" s="15" t="s">
        <v>53</v>
      </c>
      <c r="C323" s="16" t="s">
        <v>14</v>
      </c>
      <c r="D323" s="17" t="s">
        <v>5</v>
      </c>
      <c r="E323" s="59">
        <f>+E321/E320</f>
        <v>0</v>
      </c>
    </row>
    <row r="324" spans="1:5" ht="24.75" customHeight="1" thickBot="1" x14ac:dyDescent="0.3">
      <c r="A324" s="62"/>
      <c r="B324" s="15" t="s">
        <v>42</v>
      </c>
      <c r="C324" s="16" t="s">
        <v>11</v>
      </c>
      <c r="D324" s="17" t="s">
        <v>9</v>
      </c>
      <c r="E324" s="41">
        <f>+E321</f>
        <v>0</v>
      </c>
    </row>
    <row r="325" spans="1:5" ht="24.75" customHeight="1" thickBot="1" x14ac:dyDescent="0.3">
      <c r="A325" s="62"/>
      <c r="B325" s="18" t="s">
        <v>43</v>
      </c>
      <c r="C325" s="19" t="s">
        <v>32</v>
      </c>
      <c r="D325" s="17" t="s">
        <v>9</v>
      </c>
      <c r="E325" s="41">
        <f>+E326-E324</f>
        <v>376.91100000000029</v>
      </c>
    </row>
    <row r="326" spans="1:5" ht="24.75" customHeight="1" thickBot="1" x14ac:dyDescent="0.3">
      <c r="A326" s="62"/>
      <c r="B326" s="18" t="s">
        <v>46</v>
      </c>
      <c r="C326" s="19" t="s">
        <v>19</v>
      </c>
      <c r="D326" s="17" t="s">
        <v>9</v>
      </c>
      <c r="E326" s="41">
        <v>376.91100000000029</v>
      </c>
    </row>
    <row r="327" spans="1:5" ht="24.75" customHeight="1" thickBot="1" x14ac:dyDescent="0.3">
      <c r="A327" s="62"/>
      <c r="B327" s="18" t="s">
        <v>34</v>
      </c>
      <c r="C327" s="19" t="s">
        <v>59</v>
      </c>
      <c r="D327" s="17" t="s">
        <v>9</v>
      </c>
      <c r="E327" s="41">
        <v>0</v>
      </c>
    </row>
    <row r="328" spans="1:5" ht="24.75" customHeight="1" thickBot="1" x14ac:dyDescent="0.3">
      <c r="A328" s="62"/>
      <c r="B328" s="18" t="s">
        <v>35</v>
      </c>
      <c r="C328" s="18" t="s">
        <v>60</v>
      </c>
      <c r="D328" s="17" t="s">
        <v>9</v>
      </c>
      <c r="E328" s="41">
        <v>296.07299999999992</v>
      </c>
    </row>
    <row r="329" spans="1:5" ht="24.75" customHeight="1" thickBot="1" x14ac:dyDescent="0.3">
      <c r="A329" s="62"/>
      <c r="B329" s="18" t="s">
        <v>47</v>
      </c>
      <c r="C329" s="19" t="s">
        <v>10</v>
      </c>
      <c r="D329" s="17" t="s">
        <v>9</v>
      </c>
      <c r="E329" s="41">
        <f>+E327+E328</f>
        <v>296.07299999999992</v>
      </c>
    </row>
    <row r="330" spans="1:5" ht="24.75" customHeight="1" thickBot="1" x14ac:dyDescent="0.3">
      <c r="A330" s="62"/>
      <c r="B330" s="18" t="s">
        <v>36</v>
      </c>
      <c r="C330" s="18" t="s">
        <v>61</v>
      </c>
      <c r="D330" s="17" t="s">
        <v>9</v>
      </c>
      <c r="E330" s="41">
        <v>0</v>
      </c>
    </row>
    <row r="331" spans="1:5" ht="24.75" customHeight="1" thickBot="1" x14ac:dyDescent="0.3">
      <c r="A331" s="62"/>
      <c r="B331" s="18" t="s">
        <v>37</v>
      </c>
      <c r="C331" s="18" t="s">
        <v>62</v>
      </c>
      <c r="D331" s="17" t="s">
        <v>9</v>
      </c>
      <c r="E331" s="41">
        <v>0</v>
      </c>
    </row>
    <row r="332" spans="1:5" ht="24.75" customHeight="1" thickBot="1" x14ac:dyDescent="0.3">
      <c r="A332" s="62"/>
      <c r="B332" s="18" t="s">
        <v>38</v>
      </c>
      <c r="C332" s="18" t="s">
        <v>63</v>
      </c>
      <c r="D332" s="17" t="s">
        <v>9</v>
      </c>
      <c r="E332" s="41">
        <v>0</v>
      </c>
    </row>
    <row r="333" spans="1:5" ht="24.75" customHeight="1" thickBot="1" x14ac:dyDescent="0.3">
      <c r="A333" s="62"/>
      <c r="B333" s="18" t="s">
        <v>39</v>
      </c>
      <c r="C333" s="18" t="s">
        <v>39</v>
      </c>
      <c r="D333" s="17" t="s">
        <v>9</v>
      </c>
      <c r="E333" s="60">
        <f>+E330+E331+E332</f>
        <v>0</v>
      </c>
    </row>
    <row r="334" spans="1:5" ht="24.75" customHeight="1" thickBot="1" x14ac:dyDescent="0.3">
      <c r="A334" s="62"/>
      <c r="B334" s="15" t="s">
        <v>44</v>
      </c>
      <c r="C334" s="19" t="s">
        <v>40</v>
      </c>
      <c r="D334" s="17" t="s">
        <v>9</v>
      </c>
      <c r="E334" s="60">
        <f>+E319+E324+E325+E329</f>
        <v>672.98400000000015</v>
      </c>
    </row>
    <row r="335" spans="1:5" ht="24.75" customHeight="1" thickBot="1" x14ac:dyDescent="0.3">
      <c r="A335" s="62"/>
      <c r="B335" s="15" t="s">
        <v>45</v>
      </c>
      <c r="C335" s="19" t="s">
        <v>12</v>
      </c>
      <c r="D335" s="17" t="s">
        <v>5</v>
      </c>
      <c r="E335" s="59">
        <f>+(E319+E324+E325)/(E319+E324+E325+E329)</f>
        <v>0.56005937734032341</v>
      </c>
    </row>
    <row r="336" spans="1:5" ht="24.75" customHeight="1" thickBot="1" x14ac:dyDescent="0.3">
      <c r="A336" s="63"/>
      <c r="B336" s="15" t="s">
        <v>50</v>
      </c>
      <c r="C336" s="19" t="s">
        <v>20</v>
      </c>
      <c r="D336" s="17" t="s">
        <v>21</v>
      </c>
      <c r="E336" s="41">
        <f>+(E324+E325+E329)/E314</f>
        <v>0.40861202185792361</v>
      </c>
    </row>
    <row r="337" spans="1:5" ht="24.75" customHeight="1" thickBot="1" x14ac:dyDescent="0.3">
      <c r="A337" s="3"/>
      <c r="B337" s="3"/>
      <c r="C337" s="4"/>
      <c r="D337" s="6"/>
      <c r="E337" s="43"/>
    </row>
    <row r="338" spans="1:5" ht="24.75" customHeight="1" thickBot="1" x14ac:dyDescent="0.3"/>
    <row r="339" spans="1:5" ht="24.75" customHeight="1" thickBot="1" x14ac:dyDescent="0.3">
      <c r="D339" s="67" t="s">
        <v>104</v>
      </c>
      <c r="E339" s="68"/>
    </row>
    <row r="340" spans="1:5" ht="15.75" thickBot="1" x14ac:dyDescent="0.3">
      <c r="A340" s="7" t="s">
        <v>1</v>
      </c>
      <c r="B340" s="7" t="s">
        <v>2</v>
      </c>
      <c r="C340" s="8" t="s">
        <v>3</v>
      </c>
      <c r="D340" s="7" t="s">
        <v>4</v>
      </c>
      <c r="E340" s="7" t="s">
        <v>15</v>
      </c>
    </row>
    <row r="341" spans="1:5" ht="24.75" customHeight="1" thickBot="1" x14ac:dyDescent="0.3">
      <c r="A341" s="64" t="s">
        <v>58</v>
      </c>
      <c r="B341" s="3" t="s">
        <v>17</v>
      </c>
      <c r="C341" s="4" t="s">
        <v>29</v>
      </c>
      <c r="D341" s="6"/>
      <c r="E341" s="38" t="s">
        <v>106</v>
      </c>
    </row>
    <row r="342" spans="1:5" ht="24.75" customHeight="1" thickBot="1" x14ac:dyDescent="0.3">
      <c r="A342" s="65"/>
      <c r="B342" s="3" t="s">
        <v>49</v>
      </c>
      <c r="C342" s="4" t="s">
        <v>48</v>
      </c>
      <c r="D342" s="6" t="s">
        <v>0</v>
      </c>
      <c r="E342" s="42">
        <v>766</v>
      </c>
    </row>
    <row r="343" spans="1:5" ht="24.75" customHeight="1" thickBot="1" x14ac:dyDescent="0.3">
      <c r="A343" s="65"/>
      <c r="B343" s="3" t="s">
        <v>6</v>
      </c>
      <c r="C343" s="4" t="s">
        <v>30</v>
      </c>
      <c r="D343" s="6" t="s">
        <v>0</v>
      </c>
      <c r="E343" s="42">
        <v>809</v>
      </c>
    </row>
    <row r="344" spans="1:5" ht="24.75" customHeight="1" thickBot="1" x14ac:dyDescent="0.3">
      <c r="A344" s="66"/>
      <c r="B344" s="3" t="s">
        <v>7</v>
      </c>
      <c r="C344" s="4" t="s">
        <v>31</v>
      </c>
      <c r="D344" s="6" t="s">
        <v>0</v>
      </c>
      <c r="E344" s="42">
        <v>55</v>
      </c>
    </row>
    <row r="345" spans="1:5" ht="15" customHeight="1" thickBot="1" x14ac:dyDescent="0.3">
      <c r="A345" s="3"/>
      <c r="B345" s="3"/>
      <c r="C345" s="4"/>
      <c r="D345" s="6"/>
      <c r="E345" s="43"/>
    </row>
    <row r="346" spans="1:5" ht="24.75" customHeight="1" thickBot="1" x14ac:dyDescent="0.3">
      <c r="A346" s="61" t="s">
        <v>18</v>
      </c>
      <c r="B346" s="13" t="s">
        <v>18</v>
      </c>
      <c r="C346" s="4"/>
      <c r="D346" s="6"/>
      <c r="E346" s="43"/>
    </row>
    <row r="347" spans="1:5" ht="24.75" customHeight="1" thickBot="1" x14ac:dyDescent="0.3">
      <c r="A347" s="62"/>
      <c r="B347" s="19" t="s">
        <v>41</v>
      </c>
      <c r="C347" s="4" t="s">
        <v>33</v>
      </c>
      <c r="D347" s="17" t="s">
        <v>9</v>
      </c>
      <c r="E347" s="41">
        <v>0</v>
      </c>
    </row>
    <row r="348" spans="1:5" ht="24.75" customHeight="1" thickBot="1" x14ac:dyDescent="0.3">
      <c r="A348" s="62"/>
      <c r="B348" s="18" t="s">
        <v>54</v>
      </c>
      <c r="C348" s="19" t="s">
        <v>52</v>
      </c>
      <c r="D348" s="17" t="s">
        <v>9</v>
      </c>
      <c r="E348" s="41">
        <v>42.963000000000008</v>
      </c>
    </row>
    <row r="349" spans="1:5" ht="24.75" customHeight="1" thickBot="1" x14ac:dyDescent="0.3">
      <c r="A349" s="62"/>
      <c r="B349" s="18" t="s">
        <v>55</v>
      </c>
      <c r="C349" s="19" t="s">
        <v>51</v>
      </c>
      <c r="D349" s="17" t="s">
        <v>9</v>
      </c>
      <c r="E349" s="41">
        <v>3</v>
      </c>
    </row>
    <row r="350" spans="1:5" ht="24.75" customHeight="1" thickBot="1" x14ac:dyDescent="0.3">
      <c r="A350" s="62"/>
      <c r="B350" s="15" t="s">
        <v>56</v>
      </c>
      <c r="C350" s="19" t="s">
        <v>13</v>
      </c>
      <c r="D350" s="17" t="s">
        <v>5</v>
      </c>
      <c r="E350" s="59">
        <f>+(E348-E349)/E348</f>
        <v>0.93017247398924663</v>
      </c>
    </row>
    <row r="351" spans="1:5" ht="24.75" customHeight="1" thickBot="1" x14ac:dyDescent="0.3">
      <c r="A351" s="62"/>
      <c r="B351" s="15" t="s">
        <v>53</v>
      </c>
      <c r="C351" s="16" t="s">
        <v>14</v>
      </c>
      <c r="D351" s="17" t="s">
        <v>5</v>
      </c>
      <c r="E351" s="59">
        <f>+E349/E348</f>
        <v>6.9827526010753427E-2</v>
      </c>
    </row>
    <row r="352" spans="1:5" ht="24.75" customHeight="1" thickBot="1" x14ac:dyDescent="0.3">
      <c r="A352" s="62"/>
      <c r="B352" s="15" t="s">
        <v>42</v>
      </c>
      <c r="C352" s="16" t="s">
        <v>11</v>
      </c>
      <c r="D352" s="17" t="s">
        <v>9</v>
      </c>
      <c r="E352" s="41">
        <f>+E349</f>
        <v>3</v>
      </c>
    </row>
    <row r="353" spans="1:5" ht="24.75" customHeight="1" thickBot="1" x14ac:dyDescent="0.3">
      <c r="A353" s="62"/>
      <c r="B353" s="18" t="s">
        <v>43</v>
      </c>
      <c r="C353" s="19" t="s">
        <v>32</v>
      </c>
      <c r="D353" s="17" t="s">
        <v>9</v>
      </c>
      <c r="E353" s="41">
        <f>+E354-E352</f>
        <v>193.09699999999995</v>
      </c>
    </row>
    <row r="354" spans="1:5" ht="24.75" customHeight="1" thickBot="1" x14ac:dyDescent="0.3">
      <c r="A354" s="62"/>
      <c r="B354" s="18" t="s">
        <v>46</v>
      </c>
      <c r="C354" s="19" t="s">
        <v>19</v>
      </c>
      <c r="D354" s="17" t="s">
        <v>9</v>
      </c>
      <c r="E354" s="41">
        <v>196.09699999999995</v>
      </c>
    </row>
    <row r="355" spans="1:5" ht="24.75" customHeight="1" thickBot="1" x14ac:dyDescent="0.3">
      <c r="A355" s="62"/>
      <c r="B355" s="18" t="s">
        <v>34</v>
      </c>
      <c r="C355" s="19" t="s">
        <v>59</v>
      </c>
      <c r="D355" s="17" t="s">
        <v>9</v>
      </c>
      <c r="E355" s="41">
        <v>0</v>
      </c>
    </row>
    <row r="356" spans="1:5" ht="24.75" customHeight="1" thickBot="1" x14ac:dyDescent="0.3">
      <c r="A356" s="62"/>
      <c r="B356" s="18" t="s">
        <v>35</v>
      </c>
      <c r="C356" s="18" t="s">
        <v>60</v>
      </c>
      <c r="D356" s="17" t="s">
        <v>9</v>
      </c>
      <c r="E356" s="41">
        <v>86.45</v>
      </c>
    </row>
    <row r="357" spans="1:5" ht="24.75" customHeight="1" thickBot="1" x14ac:dyDescent="0.3">
      <c r="A357" s="62"/>
      <c r="B357" s="18" t="s">
        <v>47</v>
      </c>
      <c r="C357" s="19" t="s">
        <v>10</v>
      </c>
      <c r="D357" s="17" t="s">
        <v>9</v>
      </c>
      <c r="E357" s="41">
        <f>+E356+E355</f>
        <v>86.45</v>
      </c>
    </row>
    <row r="358" spans="1:5" ht="24.75" customHeight="1" thickBot="1" x14ac:dyDescent="0.3">
      <c r="A358" s="62"/>
      <c r="B358" s="18" t="s">
        <v>36</v>
      </c>
      <c r="C358" s="18" t="s">
        <v>61</v>
      </c>
      <c r="D358" s="17" t="s">
        <v>9</v>
      </c>
      <c r="E358" s="41">
        <v>0</v>
      </c>
    </row>
    <row r="359" spans="1:5" ht="24.75" customHeight="1" thickBot="1" x14ac:dyDescent="0.3">
      <c r="A359" s="62"/>
      <c r="B359" s="18" t="s">
        <v>37</v>
      </c>
      <c r="C359" s="18" t="s">
        <v>62</v>
      </c>
      <c r="D359" s="17" t="s">
        <v>9</v>
      </c>
      <c r="E359" s="41">
        <v>0</v>
      </c>
    </row>
    <row r="360" spans="1:5" ht="24.75" customHeight="1" thickBot="1" x14ac:dyDescent="0.3">
      <c r="A360" s="62"/>
      <c r="B360" s="18" t="s">
        <v>38</v>
      </c>
      <c r="C360" s="18" t="s">
        <v>63</v>
      </c>
      <c r="D360" s="17" t="s">
        <v>9</v>
      </c>
      <c r="E360" s="41">
        <v>0</v>
      </c>
    </row>
    <row r="361" spans="1:5" ht="24.75" customHeight="1" thickBot="1" x14ac:dyDescent="0.3">
      <c r="A361" s="62"/>
      <c r="B361" s="18" t="s">
        <v>39</v>
      </c>
      <c r="C361" s="18" t="s">
        <v>39</v>
      </c>
      <c r="D361" s="17" t="s">
        <v>9</v>
      </c>
      <c r="E361" s="60">
        <f>+E358+E359+E360</f>
        <v>0</v>
      </c>
    </row>
    <row r="362" spans="1:5" ht="24.75" customHeight="1" thickBot="1" x14ac:dyDescent="0.3">
      <c r="A362" s="62"/>
      <c r="B362" s="15" t="s">
        <v>44</v>
      </c>
      <c r="C362" s="19" t="s">
        <v>40</v>
      </c>
      <c r="D362" s="17" t="s">
        <v>9</v>
      </c>
      <c r="E362" s="60">
        <f>+E347+E352+E353+E357</f>
        <v>282.54699999999997</v>
      </c>
    </row>
    <row r="363" spans="1:5" ht="24.75" customHeight="1" thickBot="1" x14ac:dyDescent="0.3">
      <c r="A363" s="62"/>
      <c r="B363" s="15" t="s">
        <v>45</v>
      </c>
      <c r="C363" s="19" t="s">
        <v>12</v>
      </c>
      <c r="D363" s="17" t="s">
        <v>5</v>
      </c>
      <c r="E363" s="59">
        <f>+(E347+E352+E353)/(E347+E352+E353+E357)</f>
        <v>0.69403320509508148</v>
      </c>
    </row>
    <row r="364" spans="1:5" ht="24.75" customHeight="1" thickBot="1" x14ac:dyDescent="0.3">
      <c r="A364" s="63"/>
      <c r="B364" s="15" t="s">
        <v>50</v>
      </c>
      <c r="C364" s="19" t="s">
        <v>20</v>
      </c>
      <c r="D364" s="17" t="s">
        <v>21</v>
      </c>
      <c r="E364" s="41">
        <f>+(E352+E353+E357)/E342</f>
        <v>0.36886031331592684</v>
      </c>
    </row>
    <row r="365" spans="1:5" ht="24.75" customHeight="1" thickBot="1" x14ac:dyDescent="0.3">
      <c r="A365" s="3"/>
      <c r="B365" s="3"/>
      <c r="C365" s="4"/>
      <c r="D365" s="6"/>
      <c r="E365" s="43"/>
    </row>
    <row r="366" spans="1:5" ht="24.75" customHeight="1" thickBot="1" x14ac:dyDescent="0.3"/>
    <row r="367" spans="1:5" ht="24.75" customHeight="1" thickBot="1" x14ac:dyDescent="0.3">
      <c r="D367" s="67" t="s">
        <v>107</v>
      </c>
      <c r="E367" s="68"/>
    </row>
    <row r="368" spans="1:5" ht="24.75" customHeight="1" thickBot="1" x14ac:dyDescent="0.3">
      <c r="A368" s="7" t="s">
        <v>1</v>
      </c>
      <c r="B368" s="7" t="s">
        <v>2</v>
      </c>
      <c r="C368" s="8" t="s">
        <v>3</v>
      </c>
      <c r="D368" s="7" t="s">
        <v>4</v>
      </c>
      <c r="E368" s="7" t="s">
        <v>15</v>
      </c>
    </row>
    <row r="369" spans="1:5" ht="24.75" customHeight="1" thickBot="1" x14ac:dyDescent="0.3">
      <c r="A369" s="64" t="s">
        <v>58</v>
      </c>
      <c r="B369" s="3" t="s">
        <v>17</v>
      </c>
      <c r="C369" s="4" t="s">
        <v>29</v>
      </c>
      <c r="D369" s="6"/>
      <c r="E369" s="38" t="s">
        <v>108</v>
      </c>
    </row>
    <row r="370" spans="1:5" ht="24.75" customHeight="1" thickBot="1" x14ac:dyDescent="0.3">
      <c r="A370" s="65"/>
      <c r="B370" s="3" t="s">
        <v>49</v>
      </c>
      <c r="C370" s="4" t="s">
        <v>48</v>
      </c>
      <c r="D370" s="6" t="s">
        <v>0</v>
      </c>
      <c r="E370" s="42">
        <v>2103</v>
      </c>
    </row>
    <row r="371" spans="1:5" ht="24.75" customHeight="1" thickBot="1" x14ac:dyDescent="0.3">
      <c r="A371" s="65"/>
      <c r="B371" s="3" t="s">
        <v>6</v>
      </c>
      <c r="C371" s="4" t="s">
        <v>30</v>
      </c>
      <c r="D371" s="6" t="s">
        <v>0</v>
      </c>
      <c r="E371" s="42">
        <v>2256</v>
      </c>
    </row>
    <row r="372" spans="1:5" ht="24.75" customHeight="1" thickBot="1" x14ac:dyDescent="0.3">
      <c r="A372" s="66"/>
      <c r="B372" s="3" t="s">
        <v>7</v>
      </c>
      <c r="C372" s="4" t="s">
        <v>31</v>
      </c>
      <c r="D372" s="6" t="s">
        <v>0</v>
      </c>
      <c r="E372" s="42">
        <v>134</v>
      </c>
    </row>
    <row r="373" spans="1:5" ht="15" customHeight="1" thickBot="1" x14ac:dyDescent="0.3">
      <c r="A373" s="3"/>
      <c r="B373" s="3"/>
      <c r="C373" s="4"/>
      <c r="D373" s="6"/>
      <c r="E373" s="43"/>
    </row>
    <row r="374" spans="1:5" ht="24.75" customHeight="1" thickBot="1" x14ac:dyDescent="0.3">
      <c r="A374" s="61" t="s">
        <v>18</v>
      </c>
      <c r="B374" s="13" t="s">
        <v>18</v>
      </c>
      <c r="C374" s="4"/>
      <c r="D374" s="6"/>
      <c r="E374" s="43"/>
    </row>
    <row r="375" spans="1:5" ht="24.75" customHeight="1" thickBot="1" x14ac:dyDescent="0.3">
      <c r="A375" s="62"/>
      <c r="B375" s="19" t="s">
        <v>41</v>
      </c>
      <c r="C375" s="4" t="s">
        <v>33</v>
      </c>
      <c r="D375" s="17" t="s">
        <v>9</v>
      </c>
      <c r="E375" s="41">
        <v>30</v>
      </c>
    </row>
    <row r="376" spans="1:5" ht="24.75" customHeight="1" thickBot="1" x14ac:dyDescent="0.3">
      <c r="A376" s="62"/>
      <c r="B376" s="18" t="s">
        <v>54</v>
      </c>
      <c r="C376" s="19" t="s">
        <v>52</v>
      </c>
      <c r="D376" s="17" t="s">
        <v>9</v>
      </c>
      <c r="E376" s="41">
        <v>186.06299999999999</v>
      </c>
    </row>
    <row r="377" spans="1:5" ht="24.75" customHeight="1" thickBot="1" x14ac:dyDescent="0.3">
      <c r="A377" s="62"/>
      <c r="B377" s="18" t="s">
        <v>55</v>
      </c>
      <c r="C377" s="19" t="s">
        <v>51</v>
      </c>
      <c r="D377" s="17" t="s">
        <v>9</v>
      </c>
      <c r="E377" s="41">
        <v>30</v>
      </c>
    </row>
    <row r="378" spans="1:5" ht="24.75" customHeight="1" thickBot="1" x14ac:dyDescent="0.3">
      <c r="A378" s="62"/>
      <c r="B378" s="15" t="s">
        <v>56</v>
      </c>
      <c r="C378" s="19" t="s">
        <v>13</v>
      </c>
      <c r="D378" s="17" t="s">
        <v>5</v>
      </c>
      <c r="E378" s="59">
        <f>+(E376-E377)/E376</f>
        <v>0.83876428951484172</v>
      </c>
    </row>
    <row r="379" spans="1:5" ht="24.75" customHeight="1" thickBot="1" x14ac:dyDescent="0.3">
      <c r="A379" s="62"/>
      <c r="B379" s="15" t="s">
        <v>53</v>
      </c>
      <c r="C379" s="16" t="s">
        <v>14</v>
      </c>
      <c r="D379" s="17" t="s">
        <v>5</v>
      </c>
      <c r="E379" s="59">
        <f>+E377/E376</f>
        <v>0.16123571048515825</v>
      </c>
    </row>
    <row r="380" spans="1:5" ht="24.75" customHeight="1" thickBot="1" x14ac:dyDescent="0.3">
      <c r="A380" s="62"/>
      <c r="B380" s="15" t="s">
        <v>42</v>
      </c>
      <c r="C380" s="16" t="s">
        <v>11</v>
      </c>
      <c r="D380" s="17" t="s">
        <v>9</v>
      </c>
      <c r="E380" s="41">
        <f>+E377</f>
        <v>30</v>
      </c>
    </row>
    <row r="381" spans="1:5" ht="24.75" customHeight="1" thickBot="1" x14ac:dyDescent="0.3">
      <c r="A381" s="62"/>
      <c r="B381" s="18" t="s">
        <v>43</v>
      </c>
      <c r="C381" s="19" t="s">
        <v>32</v>
      </c>
      <c r="D381" s="17" t="s">
        <v>9</v>
      </c>
      <c r="E381" s="41">
        <f>+E382-E380</f>
        <v>254.61899999999997</v>
      </c>
    </row>
    <row r="382" spans="1:5" ht="24.75" customHeight="1" thickBot="1" x14ac:dyDescent="0.3">
      <c r="A382" s="62"/>
      <c r="B382" s="18" t="s">
        <v>46</v>
      </c>
      <c r="C382" s="19" t="s">
        <v>19</v>
      </c>
      <c r="D382" s="17" t="s">
        <v>9</v>
      </c>
      <c r="E382" s="41">
        <v>284.61899999999997</v>
      </c>
    </row>
    <row r="383" spans="1:5" ht="24.75" customHeight="1" thickBot="1" x14ac:dyDescent="0.3">
      <c r="A383" s="62"/>
      <c r="B383" s="18" t="s">
        <v>34</v>
      </c>
      <c r="C383" s="19" t="s">
        <v>59</v>
      </c>
      <c r="D383" s="17" t="s">
        <v>9</v>
      </c>
      <c r="E383" s="41">
        <v>0</v>
      </c>
    </row>
    <row r="384" spans="1:5" ht="24.75" customHeight="1" thickBot="1" x14ac:dyDescent="0.3">
      <c r="A384" s="62"/>
      <c r="B384" s="18" t="s">
        <v>35</v>
      </c>
      <c r="C384" s="18" t="s">
        <v>60</v>
      </c>
      <c r="D384" s="17" t="s">
        <v>9</v>
      </c>
      <c r="E384" s="41">
        <v>751.24100000000021</v>
      </c>
    </row>
    <row r="385" spans="1:5" ht="24.75" customHeight="1" thickBot="1" x14ac:dyDescent="0.3">
      <c r="A385" s="62"/>
      <c r="B385" s="18" t="s">
        <v>47</v>
      </c>
      <c r="C385" s="19" t="s">
        <v>10</v>
      </c>
      <c r="D385" s="17" t="s">
        <v>9</v>
      </c>
      <c r="E385" s="41">
        <f>+E384+E383</f>
        <v>751.24100000000021</v>
      </c>
    </row>
    <row r="386" spans="1:5" ht="24.75" customHeight="1" thickBot="1" x14ac:dyDescent="0.3">
      <c r="A386" s="62"/>
      <c r="B386" s="18" t="s">
        <v>36</v>
      </c>
      <c r="C386" s="18" t="s">
        <v>61</v>
      </c>
      <c r="D386" s="17" t="s">
        <v>9</v>
      </c>
      <c r="E386" s="41">
        <v>0</v>
      </c>
    </row>
    <row r="387" spans="1:5" ht="24.75" customHeight="1" thickBot="1" x14ac:dyDescent="0.3">
      <c r="A387" s="62"/>
      <c r="B387" s="18" t="s">
        <v>37</v>
      </c>
      <c r="C387" s="18" t="s">
        <v>62</v>
      </c>
      <c r="D387" s="17" t="s">
        <v>9</v>
      </c>
      <c r="E387" s="41">
        <v>0</v>
      </c>
    </row>
    <row r="388" spans="1:5" ht="24.75" customHeight="1" thickBot="1" x14ac:dyDescent="0.3">
      <c r="A388" s="62"/>
      <c r="B388" s="18" t="s">
        <v>38</v>
      </c>
      <c r="C388" s="18" t="s">
        <v>63</v>
      </c>
      <c r="D388" s="17" t="s">
        <v>9</v>
      </c>
      <c r="E388" s="41">
        <v>0</v>
      </c>
    </row>
    <row r="389" spans="1:5" ht="24.75" customHeight="1" thickBot="1" x14ac:dyDescent="0.3">
      <c r="A389" s="62"/>
      <c r="B389" s="18" t="s">
        <v>39</v>
      </c>
      <c r="C389" s="18" t="s">
        <v>39</v>
      </c>
      <c r="D389" s="17" t="s">
        <v>9</v>
      </c>
      <c r="E389" s="60">
        <f>+E386+E387+E388</f>
        <v>0</v>
      </c>
    </row>
    <row r="390" spans="1:5" ht="24.75" customHeight="1" thickBot="1" x14ac:dyDescent="0.3">
      <c r="A390" s="62"/>
      <c r="B390" s="15" t="s">
        <v>44</v>
      </c>
      <c r="C390" s="19" t="s">
        <v>40</v>
      </c>
      <c r="D390" s="17" t="s">
        <v>9</v>
      </c>
      <c r="E390" s="60">
        <f>+E375+E380+E381+E385</f>
        <v>1065.8600000000001</v>
      </c>
    </row>
    <row r="391" spans="1:5" ht="24.75" customHeight="1" thickBot="1" x14ac:dyDescent="0.3">
      <c r="A391" s="62"/>
      <c r="B391" s="15" t="s">
        <v>45</v>
      </c>
      <c r="C391" s="19" t="s">
        <v>12</v>
      </c>
      <c r="D391" s="17" t="s">
        <v>5</v>
      </c>
      <c r="E391" s="59">
        <f>+(E375+E380+E381)/(E375+E380+E381+E385)</f>
        <v>0.29517854127183679</v>
      </c>
    </row>
    <row r="392" spans="1:5" ht="24.75" customHeight="1" thickBot="1" x14ac:dyDescent="0.3">
      <c r="A392" s="63"/>
      <c r="B392" s="15" t="s">
        <v>50</v>
      </c>
      <c r="C392" s="19" t="s">
        <v>20</v>
      </c>
      <c r="D392" s="17" t="s">
        <v>21</v>
      </c>
      <c r="E392" s="41">
        <f>+(E380+E381+E385)/E370</f>
        <v>0.49256300523062296</v>
      </c>
    </row>
    <row r="393" spans="1:5" ht="24.75" customHeight="1" thickBot="1" x14ac:dyDescent="0.3">
      <c r="A393" s="3"/>
      <c r="B393" s="3"/>
      <c r="C393" s="4"/>
      <c r="D393" s="6"/>
      <c r="E393" s="43"/>
    </row>
    <row r="394" spans="1:5" ht="24.75" customHeight="1" thickBot="1" x14ac:dyDescent="0.3"/>
    <row r="395" spans="1:5" ht="24.75" customHeight="1" thickBot="1" x14ac:dyDescent="0.3">
      <c r="D395" s="67" t="s">
        <v>109</v>
      </c>
      <c r="E395" s="68"/>
    </row>
    <row r="396" spans="1:5" ht="24.75" customHeight="1" thickBot="1" x14ac:dyDescent="0.3">
      <c r="A396" s="7" t="s">
        <v>1</v>
      </c>
      <c r="B396" s="7" t="s">
        <v>2</v>
      </c>
      <c r="C396" s="8" t="s">
        <v>3</v>
      </c>
      <c r="D396" s="7" t="s">
        <v>4</v>
      </c>
      <c r="E396" s="7" t="s">
        <v>15</v>
      </c>
    </row>
    <row r="397" spans="1:5" ht="24.75" customHeight="1" thickBot="1" x14ac:dyDescent="0.3">
      <c r="A397" s="64" t="s">
        <v>58</v>
      </c>
      <c r="B397" s="3" t="s">
        <v>17</v>
      </c>
      <c r="C397" s="4" t="s">
        <v>29</v>
      </c>
      <c r="D397" s="6"/>
      <c r="E397" s="38" t="s">
        <v>110</v>
      </c>
    </row>
    <row r="398" spans="1:5" ht="24.75" customHeight="1" thickBot="1" x14ac:dyDescent="0.3">
      <c r="A398" s="65"/>
      <c r="B398" s="3" t="s">
        <v>49</v>
      </c>
      <c r="C398" s="4" t="s">
        <v>48</v>
      </c>
      <c r="D398" s="6" t="s">
        <v>0</v>
      </c>
      <c r="E398" s="42">
        <v>1693</v>
      </c>
    </row>
    <row r="399" spans="1:5" ht="24.75" customHeight="1" thickBot="1" x14ac:dyDescent="0.3">
      <c r="A399" s="65"/>
      <c r="B399" s="3" t="s">
        <v>6</v>
      </c>
      <c r="C399" s="4" t="s">
        <v>30</v>
      </c>
      <c r="D399" s="6" t="s">
        <v>0</v>
      </c>
      <c r="E399" s="42">
        <v>1546</v>
      </c>
    </row>
    <row r="400" spans="1:5" ht="24.75" customHeight="1" thickBot="1" x14ac:dyDescent="0.3">
      <c r="A400" s="66"/>
      <c r="B400" s="3" t="s">
        <v>7</v>
      </c>
      <c r="C400" s="4" t="s">
        <v>31</v>
      </c>
      <c r="D400" s="6" t="s">
        <v>0</v>
      </c>
      <c r="E400" s="42">
        <v>203</v>
      </c>
    </row>
    <row r="401" spans="1:5" ht="15" customHeight="1" thickBot="1" x14ac:dyDescent="0.3">
      <c r="A401" s="3"/>
      <c r="B401" s="3"/>
      <c r="C401" s="4"/>
      <c r="D401" s="6"/>
      <c r="E401" s="43"/>
    </row>
    <row r="402" spans="1:5" ht="24.75" customHeight="1" thickBot="1" x14ac:dyDescent="0.3">
      <c r="A402" s="61" t="s">
        <v>18</v>
      </c>
      <c r="B402" s="13" t="s">
        <v>18</v>
      </c>
      <c r="C402" s="4"/>
      <c r="D402" s="6"/>
      <c r="E402" s="43"/>
    </row>
    <row r="403" spans="1:5" ht="24.75" customHeight="1" thickBot="1" x14ac:dyDescent="0.3">
      <c r="A403" s="62"/>
      <c r="B403" s="19" t="s">
        <v>41</v>
      </c>
      <c r="C403" s="4" t="s">
        <v>33</v>
      </c>
      <c r="D403" s="17" t="s">
        <v>9</v>
      </c>
      <c r="E403" s="41">
        <v>0</v>
      </c>
    </row>
    <row r="404" spans="1:5" ht="24.75" customHeight="1" thickBot="1" x14ac:dyDescent="0.3">
      <c r="A404" s="62"/>
      <c r="B404" s="18" t="s">
        <v>54</v>
      </c>
      <c r="C404" s="19" t="s">
        <v>52</v>
      </c>
      <c r="D404" s="17" t="s">
        <v>9</v>
      </c>
      <c r="E404" s="41">
        <v>113.57999999999998</v>
      </c>
    </row>
    <row r="405" spans="1:5" ht="24.75" customHeight="1" thickBot="1" x14ac:dyDescent="0.3">
      <c r="A405" s="62"/>
      <c r="B405" s="18" t="s">
        <v>55</v>
      </c>
      <c r="C405" s="19" t="s">
        <v>51</v>
      </c>
      <c r="D405" s="17" t="s">
        <v>9</v>
      </c>
      <c r="E405" s="41">
        <v>0</v>
      </c>
    </row>
    <row r="406" spans="1:5" ht="24.75" customHeight="1" thickBot="1" x14ac:dyDescent="0.3">
      <c r="A406" s="62"/>
      <c r="B406" s="15" t="s">
        <v>56</v>
      </c>
      <c r="C406" s="19" t="s">
        <v>13</v>
      </c>
      <c r="D406" s="17" t="s">
        <v>5</v>
      </c>
      <c r="E406" s="59">
        <f>+(E404-E405)/E404</f>
        <v>1</v>
      </c>
    </row>
    <row r="407" spans="1:5" ht="24.75" customHeight="1" thickBot="1" x14ac:dyDescent="0.3">
      <c r="A407" s="62"/>
      <c r="B407" s="15" t="s">
        <v>53</v>
      </c>
      <c r="C407" s="16" t="s">
        <v>14</v>
      </c>
      <c r="D407" s="17" t="s">
        <v>5</v>
      </c>
      <c r="E407" s="59">
        <f>+E405/E404</f>
        <v>0</v>
      </c>
    </row>
    <row r="408" spans="1:5" ht="24.75" customHeight="1" thickBot="1" x14ac:dyDescent="0.3">
      <c r="A408" s="62"/>
      <c r="B408" s="15" t="s">
        <v>42</v>
      </c>
      <c r="C408" s="16" t="s">
        <v>11</v>
      </c>
      <c r="D408" s="17" t="s">
        <v>9</v>
      </c>
      <c r="E408" s="41">
        <f>+E405</f>
        <v>0</v>
      </c>
    </row>
    <row r="409" spans="1:5" ht="24.75" customHeight="1" thickBot="1" x14ac:dyDescent="0.3">
      <c r="A409" s="62"/>
      <c r="B409" s="18" t="s">
        <v>43</v>
      </c>
      <c r="C409" s="19" t="s">
        <v>32</v>
      </c>
      <c r="D409" s="17" t="s">
        <v>9</v>
      </c>
      <c r="E409" s="41">
        <f>+E410-E408</f>
        <v>219.47600000000006</v>
      </c>
    </row>
    <row r="410" spans="1:5" ht="24.75" customHeight="1" thickBot="1" x14ac:dyDescent="0.3">
      <c r="A410" s="62"/>
      <c r="B410" s="18" t="s">
        <v>46</v>
      </c>
      <c r="C410" s="19" t="s">
        <v>19</v>
      </c>
      <c r="D410" s="17" t="s">
        <v>9</v>
      </c>
      <c r="E410" s="41">
        <v>219.47600000000006</v>
      </c>
    </row>
    <row r="411" spans="1:5" ht="24.75" customHeight="1" thickBot="1" x14ac:dyDescent="0.3">
      <c r="A411" s="62"/>
      <c r="B411" s="18" t="s">
        <v>34</v>
      </c>
      <c r="C411" s="19" t="s">
        <v>59</v>
      </c>
      <c r="D411" s="17" t="s">
        <v>9</v>
      </c>
      <c r="E411" s="41">
        <v>0</v>
      </c>
    </row>
    <row r="412" spans="1:5" ht="24.75" customHeight="1" thickBot="1" x14ac:dyDescent="0.3">
      <c r="A412" s="62"/>
      <c r="B412" s="18" t="s">
        <v>35</v>
      </c>
      <c r="C412" s="18" t="s">
        <v>60</v>
      </c>
      <c r="D412" s="17" t="s">
        <v>9</v>
      </c>
      <c r="E412" s="41">
        <v>942.04100000000074</v>
      </c>
    </row>
    <row r="413" spans="1:5" ht="24.75" customHeight="1" thickBot="1" x14ac:dyDescent="0.3">
      <c r="A413" s="62"/>
      <c r="B413" s="18" t="s">
        <v>47</v>
      </c>
      <c r="C413" s="19" t="s">
        <v>10</v>
      </c>
      <c r="D413" s="17" t="s">
        <v>9</v>
      </c>
      <c r="E413" s="41">
        <f>+E411+E412</f>
        <v>942.04100000000074</v>
      </c>
    </row>
    <row r="414" spans="1:5" ht="24.75" customHeight="1" thickBot="1" x14ac:dyDescent="0.3">
      <c r="A414" s="62"/>
      <c r="B414" s="18" t="s">
        <v>36</v>
      </c>
      <c r="C414" s="18" t="s">
        <v>61</v>
      </c>
      <c r="D414" s="17" t="s">
        <v>9</v>
      </c>
      <c r="E414" s="41">
        <v>3.8560000000000003</v>
      </c>
    </row>
    <row r="415" spans="1:5" ht="24.75" customHeight="1" thickBot="1" x14ac:dyDescent="0.3">
      <c r="A415" s="62"/>
      <c r="B415" s="18" t="s">
        <v>37</v>
      </c>
      <c r="C415" s="18" t="s">
        <v>62</v>
      </c>
      <c r="D415" s="17" t="s">
        <v>9</v>
      </c>
      <c r="E415" s="41">
        <v>0</v>
      </c>
    </row>
    <row r="416" spans="1:5" ht="24.75" customHeight="1" thickBot="1" x14ac:dyDescent="0.3">
      <c r="A416" s="62"/>
      <c r="B416" s="18" t="s">
        <v>38</v>
      </c>
      <c r="C416" s="18" t="s">
        <v>63</v>
      </c>
      <c r="D416" s="17" t="s">
        <v>9</v>
      </c>
      <c r="E416" s="41">
        <v>0</v>
      </c>
    </row>
    <row r="417" spans="1:5" ht="24.75" customHeight="1" thickBot="1" x14ac:dyDescent="0.3">
      <c r="A417" s="62"/>
      <c r="B417" s="18" t="s">
        <v>39</v>
      </c>
      <c r="C417" s="18" t="s">
        <v>39</v>
      </c>
      <c r="D417" s="17" t="s">
        <v>9</v>
      </c>
      <c r="E417" s="60">
        <f>+E414+E415+E416</f>
        <v>3.8560000000000003</v>
      </c>
    </row>
    <row r="418" spans="1:5" ht="24.75" customHeight="1" thickBot="1" x14ac:dyDescent="0.3">
      <c r="A418" s="62"/>
      <c r="B418" s="15" t="s">
        <v>44</v>
      </c>
      <c r="C418" s="19" t="s">
        <v>40</v>
      </c>
      <c r="D418" s="17" t="s">
        <v>9</v>
      </c>
      <c r="E418" s="60">
        <f>+E403+E408+E409+E413</f>
        <v>1161.5170000000007</v>
      </c>
    </row>
    <row r="419" spans="1:5" ht="24.75" customHeight="1" thickBot="1" x14ac:dyDescent="0.3">
      <c r="A419" s="62"/>
      <c r="B419" s="15" t="s">
        <v>45</v>
      </c>
      <c r="C419" s="19" t="s">
        <v>12</v>
      </c>
      <c r="D419" s="17" t="s">
        <v>5</v>
      </c>
      <c r="E419" s="59">
        <f>+(E403+E408+E409)/(E403+E408+E409+E413)</f>
        <v>0.18895633899460784</v>
      </c>
    </row>
    <row r="420" spans="1:5" ht="24.75" customHeight="1" thickBot="1" x14ac:dyDescent="0.3">
      <c r="A420" s="63"/>
      <c r="B420" s="15" t="s">
        <v>50</v>
      </c>
      <c r="C420" s="19" t="s">
        <v>20</v>
      </c>
      <c r="D420" s="17" t="s">
        <v>21</v>
      </c>
      <c r="E420" s="41">
        <f>+(E408+E409+E413)/E398</f>
        <v>0.68607028942705295</v>
      </c>
    </row>
    <row r="421" spans="1:5" ht="24.75" customHeight="1" thickBot="1" x14ac:dyDescent="0.3">
      <c r="A421" s="3"/>
      <c r="B421" s="3"/>
      <c r="C421" s="4"/>
      <c r="D421" s="6"/>
      <c r="E421" s="43"/>
    </row>
    <row r="422" spans="1:5" ht="24.75" customHeight="1" thickBot="1" x14ac:dyDescent="0.3"/>
    <row r="423" spans="1:5" ht="24.75" customHeight="1" thickBot="1" x14ac:dyDescent="0.3">
      <c r="D423" s="67" t="s">
        <v>111</v>
      </c>
      <c r="E423" s="68"/>
    </row>
    <row r="424" spans="1:5" ht="24.75" customHeight="1" thickBot="1" x14ac:dyDescent="0.3">
      <c r="A424" s="7" t="s">
        <v>1</v>
      </c>
      <c r="B424" s="7" t="s">
        <v>2</v>
      </c>
      <c r="C424" s="8" t="s">
        <v>3</v>
      </c>
      <c r="D424" s="7" t="s">
        <v>4</v>
      </c>
      <c r="E424" s="7" t="s">
        <v>15</v>
      </c>
    </row>
    <row r="425" spans="1:5" ht="24.75" customHeight="1" thickBot="1" x14ac:dyDescent="0.3">
      <c r="A425" s="64" t="s">
        <v>58</v>
      </c>
      <c r="B425" s="3" t="s">
        <v>17</v>
      </c>
      <c r="C425" s="4" t="s">
        <v>29</v>
      </c>
      <c r="D425" s="6"/>
      <c r="E425" s="38" t="s">
        <v>112</v>
      </c>
    </row>
    <row r="426" spans="1:5" ht="24.75" customHeight="1" thickBot="1" x14ac:dyDescent="0.3">
      <c r="A426" s="65"/>
      <c r="B426" s="3" t="s">
        <v>49</v>
      </c>
      <c r="C426" s="4" t="s">
        <v>48</v>
      </c>
      <c r="D426" s="6" t="s">
        <v>0</v>
      </c>
      <c r="E426" s="42">
        <v>5352</v>
      </c>
    </row>
    <row r="427" spans="1:5" ht="24.75" customHeight="1" thickBot="1" x14ac:dyDescent="0.3">
      <c r="A427" s="65"/>
      <c r="B427" s="3" t="s">
        <v>6</v>
      </c>
      <c r="C427" s="4" t="s">
        <v>30</v>
      </c>
      <c r="D427" s="6" t="s">
        <v>0</v>
      </c>
      <c r="E427" s="42">
        <v>2899</v>
      </c>
    </row>
    <row r="428" spans="1:5" ht="24.75" customHeight="1" thickBot="1" x14ac:dyDescent="0.3">
      <c r="A428" s="66"/>
      <c r="B428" s="3" t="s">
        <v>7</v>
      </c>
      <c r="C428" s="4" t="s">
        <v>31</v>
      </c>
      <c r="D428" s="6" t="s">
        <v>0</v>
      </c>
      <c r="E428" s="42">
        <v>580</v>
      </c>
    </row>
    <row r="429" spans="1:5" ht="15" customHeight="1" thickBot="1" x14ac:dyDescent="0.3">
      <c r="A429" s="3"/>
      <c r="B429" s="3"/>
      <c r="C429" s="4"/>
      <c r="D429" s="6"/>
      <c r="E429" s="43"/>
    </row>
    <row r="430" spans="1:5" ht="24.75" customHeight="1" thickBot="1" x14ac:dyDescent="0.3">
      <c r="A430" s="61" t="s">
        <v>18</v>
      </c>
      <c r="B430" s="13" t="s">
        <v>18</v>
      </c>
      <c r="C430" s="4"/>
      <c r="D430" s="6"/>
      <c r="E430" s="43"/>
    </row>
    <row r="431" spans="1:5" ht="24.75" customHeight="1" thickBot="1" x14ac:dyDescent="0.3">
      <c r="A431" s="62"/>
      <c r="B431" s="19" t="s">
        <v>41</v>
      </c>
      <c r="C431" s="4" t="s">
        <v>33</v>
      </c>
      <c r="D431" s="17" t="s">
        <v>9</v>
      </c>
      <c r="E431" s="41">
        <v>0</v>
      </c>
    </row>
    <row r="432" spans="1:5" ht="24.75" customHeight="1" thickBot="1" x14ac:dyDescent="0.3">
      <c r="A432" s="62"/>
      <c r="B432" s="18" t="s">
        <v>54</v>
      </c>
      <c r="C432" s="19" t="s">
        <v>52</v>
      </c>
      <c r="D432" s="17" t="s">
        <v>9</v>
      </c>
      <c r="E432" s="41">
        <v>320.42</v>
      </c>
    </row>
    <row r="433" spans="1:5" ht="24.75" customHeight="1" thickBot="1" x14ac:dyDescent="0.3">
      <c r="A433" s="62"/>
      <c r="B433" s="18" t="s">
        <v>55</v>
      </c>
      <c r="C433" s="19" t="s">
        <v>51</v>
      </c>
      <c r="D433" s="17" t="s">
        <v>9</v>
      </c>
      <c r="E433" s="41">
        <v>112</v>
      </c>
    </row>
    <row r="434" spans="1:5" ht="24.75" customHeight="1" thickBot="1" x14ac:dyDescent="0.3">
      <c r="A434" s="62"/>
      <c r="B434" s="15" t="s">
        <v>56</v>
      </c>
      <c r="C434" s="19" t="s">
        <v>13</v>
      </c>
      <c r="D434" s="17" t="s">
        <v>5</v>
      </c>
      <c r="E434" s="59">
        <f>+(E432-E433)/E432</f>
        <v>0.65045877286062048</v>
      </c>
    </row>
    <row r="435" spans="1:5" ht="24.75" customHeight="1" thickBot="1" x14ac:dyDescent="0.3">
      <c r="A435" s="62"/>
      <c r="B435" s="15" t="s">
        <v>53</v>
      </c>
      <c r="C435" s="16" t="s">
        <v>14</v>
      </c>
      <c r="D435" s="17" t="s">
        <v>5</v>
      </c>
      <c r="E435" s="59">
        <f>+E433/E432</f>
        <v>0.34954122713937957</v>
      </c>
    </row>
    <row r="436" spans="1:5" ht="24.75" customHeight="1" thickBot="1" x14ac:dyDescent="0.3">
      <c r="A436" s="62"/>
      <c r="B436" s="15" t="s">
        <v>42</v>
      </c>
      <c r="C436" s="16" t="s">
        <v>11</v>
      </c>
      <c r="D436" s="17" t="s">
        <v>9</v>
      </c>
      <c r="E436" s="41">
        <f>+E433</f>
        <v>112</v>
      </c>
    </row>
    <row r="437" spans="1:5" ht="24.75" customHeight="1" thickBot="1" x14ac:dyDescent="0.3">
      <c r="A437" s="62"/>
      <c r="B437" s="18" t="s">
        <v>43</v>
      </c>
      <c r="C437" s="19" t="s">
        <v>32</v>
      </c>
      <c r="D437" s="17" t="s">
        <v>9</v>
      </c>
      <c r="E437" s="41">
        <f>+E438-E436</f>
        <v>1465.3470000999996</v>
      </c>
    </row>
    <row r="438" spans="1:5" ht="24.75" customHeight="1" thickBot="1" x14ac:dyDescent="0.3">
      <c r="A438" s="62"/>
      <c r="B438" s="18" t="s">
        <v>46</v>
      </c>
      <c r="C438" s="19" t="s">
        <v>19</v>
      </c>
      <c r="D438" s="17" t="s">
        <v>9</v>
      </c>
      <c r="E438" s="41">
        <v>1577.3470000999996</v>
      </c>
    </row>
    <row r="439" spans="1:5" ht="24.75" customHeight="1" thickBot="1" x14ac:dyDescent="0.3">
      <c r="A439" s="62"/>
      <c r="B439" s="18" t="s">
        <v>34</v>
      </c>
      <c r="C439" s="19" t="s">
        <v>59</v>
      </c>
      <c r="D439" s="17" t="s">
        <v>9</v>
      </c>
      <c r="E439" s="41">
        <v>0</v>
      </c>
    </row>
    <row r="440" spans="1:5" ht="24.75" customHeight="1" thickBot="1" x14ac:dyDescent="0.3">
      <c r="A440" s="62"/>
      <c r="B440" s="18" t="s">
        <v>35</v>
      </c>
      <c r="C440" s="18" t="s">
        <v>60</v>
      </c>
      <c r="D440" s="17" t="s">
        <v>9</v>
      </c>
      <c r="E440" s="41">
        <v>684.61099999999999</v>
      </c>
    </row>
    <row r="441" spans="1:5" ht="24.75" customHeight="1" thickBot="1" x14ac:dyDescent="0.3">
      <c r="A441" s="62"/>
      <c r="B441" s="18" t="s">
        <v>47</v>
      </c>
      <c r="C441" s="19" t="s">
        <v>10</v>
      </c>
      <c r="D441" s="17" t="s">
        <v>9</v>
      </c>
      <c r="E441" s="41">
        <f>+E440+E439</f>
        <v>684.61099999999999</v>
      </c>
    </row>
    <row r="442" spans="1:5" ht="24.75" customHeight="1" thickBot="1" x14ac:dyDescent="0.3">
      <c r="A442" s="62"/>
      <c r="B442" s="18" t="s">
        <v>36</v>
      </c>
      <c r="C442" s="18" t="s">
        <v>61</v>
      </c>
      <c r="D442" s="17" t="s">
        <v>9</v>
      </c>
      <c r="E442" s="41">
        <v>0.26200000000000001</v>
      </c>
    </row>
    <row r="443" spans="1:5" ht="24.75" customHeight="1" thickBot="1" x14ac:dyDescent="0.3">
      <c r="A443" s="62"/>
      <c r="B443" s="18" t="s">
        <v>37</v>
      </c>
      <c r="C443" s="18" t="s">
        <v>62</v>
      </c>
      <c r="D443" s="17" t="s">
        <v>9</v>
      </c>
      <c r="E443" s="41">
        <v>0</v>
      </c>
    </row>
    <row r="444" spans="1:5" ht="24.75" customHeight="1" thickBot="1" x14ac:dyDescent="0.3">
      <c r="A444" s="62"/>
      <c r="B444" s="18" t="s">
        <v>38</v>
      </c>
      <c r="C444" s="18" t="s">
        <v>63</v>
      </c>
      <c r="D444" s="17" t="s">
        <v>9</v>
      </c>
      <c r="E444" s="41">
        <v>0</v>
      </c>
    </row>
    <row r="445" spans="1:5" ht="24.75" customHeight="1" thickBot="1" x14ac:dyDescent="0.3">
      <c r="A445" s="62"/>
      <c r="B445" s="18" t="s">
        <v>39</v>
      </c>
      <c r="C445" s="18" t="s">
        <v>39</v>
      </c>
      <c r="D445" s="17" t="s">
        <v>9</v>
      </c>
      <c r="E445" s="60">
        <f>+E442+E443+E444</f>
        <v>0.26200000000000001</v>
      </c>
    </row>
    <row r="446" spans="1:5" ht="24.75" customHeight="1" thickBot="1" x14ac:dyDescent="0.3">
      <c r="A446" s="62"/>
      <c r="B446" s="15" t="s">
        <v>44</v>
      </c>
      <c r="C446" s="19" t="s">
        <v>40</v>
      </c>
      <c r="D446" s="17" t="s">
        <v>9</v>
      </c>
      <c r="E446" s="60">
        <f>+E431+E436+E437+E441</f>
        <v>2261.9580000999995</v>
      </c>
    </row>
    <row r="447" spans="1:5" ht="24.75" customHeight="1" thickBot="1" x14ac:dyDescent="0.3">
      <c r="A447" s="62"/>
      <c r="B447" s="15" t="s">
        <v>45</v>
      </c>
      <c r="C447" s="19" t="s">
        <v>12</v>
      </c>
      <c r="D447" s="17" t="s">
        <v>5</v>
      </c>
      <c r="E447" s="59">
        <f>+(E431+E436+E437)/(E431+E436+E437+E441)</f>
        <v>0.69733699742889399</v>
      </c>
    </row>
    <row r="448" spans="1:5" ht="24.75" customHeight="1" thickBot="1" x14ac:dyDescent="0.3">
      <c r="A448" s="63"/>
      <c r="B448" s="15" t="s">
        <v>50</v>
      </c>
      <c r="C448" s="19" t="s">
        <v>20</v>
      </c>
      <c r="D448" s="17" t="s">
        <v>21</v>
      </c>
      <c r="E448" s="41">
        <f>+(E436+E437+E441)/E426</f>
        <v>0.42263789239536614</v>
      </c>
    </row>
    <row r="449" spans="1:5" ht="24.75" customHeight="1" thickBot="1" x14ac:dyDescent="0.3">
      <c r="A449" s="3"/>
      <c r="B449" s="3"/>
      <c r="C449" s="4"/>
      <c r="D449" s="6"/>
      <c r="E449" s="43"/>
    </row>
    <row r="450" spans="1:5" ht="24.75" customHeight="1" thickBot="1" x14ac:dyDescent="0.3"/>
    <row r="451" spans="1:5" ht="24.75" customHeight="1" thickBot="1" x14ac:dyDescent="0.3">
      <c r="D451" s="67" t="s">
        <v>113</v>
      </c>
      <c r="E451" s="68"/>
    </row>
    <row r="452" spans="1:5" ht="24.75" customHeight="1" thickBot="1" x14ac:dyDescent="0.3">
      <c r="A452" s="7" t="s">
        <v>1</v>
      </c>
      <c r="B452" s="7" t="s">
        <v>2</v>
      </c>
      <c r="C452" s="8" t="s">
        <v>3</v>
      </c>
      <c r="D452" s="7" t="s">
        <v>4</v>
      </c>
      <c r="E452" s="7" t="s">
        <v>15</v>
      </c>
    </row>
    <row r="453" spans="1:5" ht="24.75" customHeight="1" thickBot="1" x14ac:dyDescent="0.3">
      <c r="A453" s="64" t="s">
        <v>58</v>
      </c>
      <c r="B453" s="3" t="s">
        <v>17</v>
      </c>
      <c r="C453" s="4" t="s">
        <v>29</v>
      </c>
      <c r="D453" s="6"/>
      <c r="E453" s="38" t="s">
        <v>114</v>
      </c>
    </row>
    <row r="454" spans="1:5" ht="24.75" customHeight="1" thickBot="1" x14ac:dyDescent="0.3">
      <c r="A454" s="65"/>
      <c r="B454" s="3" t="s">
        <v>49</v>
      </c>
      <c r="C454" s="4" t="s">
        <v>48</v>
      </c>
      <c r="D454" s="6" t="s">
        <v>0</v>
      </c>
      <c r="E454" s="42">
        <v>9612</v>
      </c>
    </row>
    <row r="455" spans="1:5" ht="24.75" customHeight="1" thickBot="1" x14ac:dyDescent="0.3">
      <c r="A455" s="65"/>
      <c r="B455" s="3" t="s">
        <v>6</v>
      </c>
      <c r="C455" s="4" t="s">
        <v>30</v>
      </c>
      <c r="D455" s="6" t="s">
        <v>0</v>
      </c>
      <c r="E455" s="42">
        <v>8301</v>
      </c>
    </row>
    <row r="456" spans="1:5" ht="24.75" customHeight="1" thickBot="1" x14ac:dyDescent="0.3">
      <c r="A456" s="66"/>
      <c r="B456" s="3" t="s">
        <v>7</v>
      </c>
      <c r="C456" s="4" t="s">
        <v>31</v>
      </c>
      <c r="D456" s="6" t="s">
        <v>0</v>
      </c>
      <c r="E456" s="42">
        <v>1088</v>
      </c>
    </row>
    <row r="457" spans="1:5" ht="15" customHeight="1" thickBot="1" x14ac:dyDescent="0.3">
      <c r="A457" s="3"/>
      <c r="B457" s="3"/>
      <c r="C457" s="4"/>
      <c r="D457" s="6"/>
      <c r="E457" s="43"/>
    </row>
    <row r="458" spans="1:5" ht="24.75" customHeight="1" thickBot="1" x14ac:dyDescent="0.3">
      <c r="A458" s="61" t="s">
        <v>18</v>
      </c>
      <c r="B458" s="13" t="s">
        <v>18</v>
      </c>
      <c r="C458" s="4"/>
      <c r="D458" s="6"/>
      <c r="E458" s="43"/>
    </row>
    <row r="459" spans="1:5" ht="24.75" customHeight="1" thickBot="1" x14ac:dyDescent="0.3">
      <c r="A459" s="62"/>
      <c r="B459" s="19" t="s">
        <v>41</v>
      </c>
      <c r="C459" s="4" t="s">
        <v>33</v>
      </c>
      <c r="D459" s="17" t="s">
        <v>9</v>
      </c>
      <c r="E459" s="41">
        <v>0</v>
      </c>
    </row>
    <row r="460" spans="1:5" ht="24.75" customHeight="1" thickBot="1" x14ac:dyDescent="0.3">
      <c r="A460" s="62"/>
      <c r="B460" s="18" t="s">
        <v>54</v>
      </c>
      <c r="C460" s="19" t="s">
        <v>52</v>
      </c>
      <c r="D460" s="17" t="s">
        <v>9</v>
      </c>
      <c r="E460" s="41">
        <v>684.09999999999991</v>
      </c>
    </row>
    <row r="461" spans="1:5" ht="24.75" customHeight="1" thickBot="1" x14ac:dyDescent="0.3">
      <c r="A461" s="62"/>
      <c r="B461" s="18" t="s">
        <v>55</v>
      </c>
      <c r="C461" s="19" t="s">
        <v>51</v>
      </c>
      <c r="D461" s="17" t="s">
        <v>9</v>
      </c>
      <c r="E461" s="41">
        <v>62</v>
      </c>
    </row>
    <row r="462" spans="1:5" ht="24.75" customHeight="1" thickBot="1" x14ac:dyDescent="0.3">
      <c r="A462" s="62"/>
      <c r="B462" s="15" t="s">
        <v>56</v>
      </c>
      <c r="C462" s="19" t="s">
        <v>13</v>
      </c>
      <c r="D462" s="17" t="s">
        <v>5</v>
      </c>
      <c r="E462" s="59">
        <f>+(E460-E461)/E460</f>
        <v>0.90936997514983187</v>
      </c>
    </row>
    <row r="463" spans="1:5" ht="24.75" customHeight="1" thickBot="1" x14ac:dyDescent="0.3">
      <c r="A463" s="62"/>
      <c r="B463" s="15" t="s">
        <v>53</v>
      </c>
      <c r="C463" s="16" t="s">
        <v>14</v>
      </c>
      <c r="D463" s="17" t="s">
        <v>5</v>
      </c>
      <c r="E463" s="59">
        <f>+E461/E460</f>
        <v>9.063002485016812E-2</v>
      </c>
    </row>
    <row r="464" spans="1:5" ht="24.75" customHeight="1" thickBot="1" x14ac:dyDescent="0.3">
      <c r="A464" s="62"/>
      <c r="B464" s="15" t="s">
        <v>42</v>
      </c>
      <c r="C464" s="16" t="s">
        <v>11</v>
      </c>
      <c r="D464" s="17" t="s">
        <v>9</v>
      </c>
      <c r="E464" s="41">
        <f>+E461</f>
        <v>62</v>
      </c>
    </row>
    <row r="465" spans="1:5" ht="24.75" customHeight="1" thickBot="1" x14ac:dyDescent="0.3">
      <c r="A465" s="62"/>
      <c r="B465" s="18" t="s">
        <v>43</v>
      </c>
      <c r="C465" s="19" t="s">
        <v>32</v>
      </c>
      <c r="D465" s="17" t="s">
        <v>9</v>
      </c>
      <c r="E465" s="41">
        <f>+E466-E464</f>
        <v>3720.7730001000041</v>
      </c>
    </row>
    <row r="466" spans="1:5" ht="24.75" customHeight="1" thickBot="1" x14ac:dyDescent="0.3">
      <c r="A466" s="62"/>
      <c r="B466" s="18" t="s">
        <v>46</v>
      </c>
      <c r="C466" s="19" t="s">
        <v>19</v>
      </c>
      <c r="D466" s="17" t="s">
        <v>9</v>
      </c>
      <c r="E466" s="41">
        <v>3782.7730001000041</v>
      </c>
    </row>
    <row r="467" spans="1:5" ht="24.75" customHeight="1" thickBot="1" x14ac:dyDescent="0.3">
      <c r="A467" s="62"/>
      <c r="B467" s="18" t="s">
        <v>34</v>
      </c>
      <c r="C467" s="19" t="s">
        <v>59</v>
      </c>
      <c r="D467" s="17" t="s">
        <v>9</v>
      </c>
      <c r="E467" s="41">
        <v>0</v>
      </c>
    </row>
    <row r="468" spans="1:5" ht="24.75" customHeight="1" thickBot="1" x14ac:dyDescent="0.3">
      <c r="A468" s="62"/>
      <c r="B468" s="18" t="s">
        <v>35</v>
      </c>
      <c r="C468" s="18" t="s">
        <v>60</v>
      </c>
      <c r="D468" s="17" t="s">
        <v>9</v>
      </c>
      <c r="E468" s="41">
        <v>1541.3900000000006</v>
      </c>
    </row>
    <row r="469" spans="1:5" ht="24.75" customHeight="1" thickBot="1" x14ac:dyDescent="0.3">
      <c r="A469" s="62"/>
      <c r="B469" s="18" t="s">
        <v>47</v>
      </c>
      <c r="C469" s="19" t="s">
        <v>10</v>
      </c>
      <c r="D469" s="17" t="s">
        <v>9</v>
      </c>
      <c r="E469" s="41">
        <f>+E468+E467</f>
        <v>1541.3900000000006</v>
      </c>
    </row>
    <row r="470" spans="1:5" ht="24.75" customHeight="1" thickBot="1" x14ac:dyDescent="0.3">
      <c r="A470" s="62"/>
      <c r="B470" s="18" t="s">
        <v>36</v>
      </c>
      <c r="C470" s="18" t="s">
        <v>61</v>
      </c>
      <c r="D470" s="17" t="s">
        <v>9</v>
      </c>
      <c r="E470" s="41">
        <v>0</v>
      </c>
    </row>
    <row r="471" spans="1:5" ht="24.75" customHeight="1" thickBot="1" x14ac:dyDescent="0.3">
      <c r="A471" s="62"/>
      <c r="B471" s="18" t="s">
        <v>37</v>
      </c>
      <c r="C471" s="18" t="s">
        <v>62</v>
      </c>
      <c r="D471" s="17" t="s">
        <v>9</v>
      </c>
      <c r="E471" s="41">
        <v>0</v>
      </c>
    </row>
    <row r="472" spans="1:5" ht="24.75" customHeight="1" thickBot="1" x14ac:dyDescent="0.3">
      <c r="A472" s="62"/>
      <c r="B472" s="18" t="s">
        <v>38</v>
      </c>
      <c r="C472" s="18" t="s">
        <v>63</v>
      </c>
      <c r="D472" s="17" t="s">
        <v>9</v>
      </c>
      <c r="E472" s="41">
        <v>0</v>
      </c>
    </row>
    <row r="473" spans="1:5" ht="24.75" customHeight="1" thickBot="1" x14ac:dyDescent="0.3">
      <c r="A473" s="62"/>
      <c r="B473" s="18" t="s">
        <v>39</v>
      </c>
      <c r="C473" s="18" t="s">
        <v>39</v>
      </c>
      <c r="D473" s="17" t="s">
        <v>9</v>
      </c>
      <c r="E473" s="60">
        <f>+E470+E471+E472</f>
        <v>0</v>
      </c>
    </row>
    <row r="474" spans="1:5" ht="24.75" customHeight="1" thickBot="1" x14ac:dyDescent="0.3">
      <c r="A474" s="62"/>
      <c r="B474" s="15" t="s">
        <v>44</v>
      </c>
      <c r="C474" s="19" t="s">
        <v>40</v>
      </c>
      <c r="D474" s="17" t="s">
        <v>9</v>
      </c>
      <c r="E474" s="60">
        <f>+E459+E464+E465+E469</f>
        <v>5324.1630001000049</v>
      </c>
    </row>
    <row r="475" spans="1:5" ht="24.75" customHeight="1" thickBot="1" x14ac:dyDescent="0.3">
      <c r="A475" s="62"/>
      <c r="B475" s="15" t="s">
        <v>45</v>
      </c>
      <c r="C475" s="19" t="s">
        <v>12</v>
      </c>
      <c r="D475" s="17" t="s">
        <v>5</v>
      </c>
      <c r="E475" s="59">
        <f>+(E459+E464+E465)/(E459+E464+E465+E469)</f>
        <v>0.71049158337732177</v>
      </c>
    </row>
    <row r="476" spans="1:5" ht="24.75" customHeight="1" thickBot="1" x14ac:dyDescent="0.3">
      <c r="A476" s="63"/>
      <c r="B476" s="15" t="s">
        <v>50</v>
      </c>
      <c r="C476" s="19" t="s">
        <v>20</v>
      </c>
      <c r="D476" s="17" t="s">
        <v>21</v>
      </c>
      <c r="E476" s="41">
        <f>+(E464+E465+E469)/E454</f>
        <v>0.55390792760091601</v>
      </c>
    </row>
    <row r="477" spans="1:5" ht="24.75" customHeight="1" thickBot="1" x14ac:dyDescent="0.3">
      <c r="A477" s="3"/>
      <c r="B477" s="3"/>
      <c r="C477" s="4"/>
      <c r="D477" s="6"/>
      <c r="E477" s="43"/>
    </row>
    <row r="478" spans="1:5" ht="24.75" customHeight="1" x14ac:dyDescent="0.25"/>
    <row r="479" spans="1:5" ht="24.75" customHeight="1" x14ac:dyDescent="0.25"/>
    <row r="480" spans="1:5" ht="24.75" customHeight="1" x14ac:dyDescent="0.25">
      <c r="E480" s="53"/>
    </row>
    <row r="481" ht="24.75" customHeight="1" x14ac:dyDescent="0.25"/>
    <row r="482" ht="24.75" customHeight="1" x14ac:dyDescent="0.25"/>
    <row r="483" ht="24.75" customHeight="1" x14ac:dyDescent="0.25"/>
    <row r="484" ht="24.75" customHeight="1" x14ac:dyDescent="0.25"/>
    <row r="485" ht="24.75" customHeight="1" x14ac:dyDescent="0.25"/>
    <row r="486" ht="24.75" customHeight="1" x14ac:dyDescent="0.25"/>
    <row r="487" ht="24.75" customHeight="1" x14ac:dyDescent="0.25"/>
    <row r="488" ht="24.75" customHeight="1" x14ac:dyDescent="0.25"/>
    <row r="489" ht="24.75" customHeight="1" x14ac:dyDescent="0.25"/>
    <row r="490" ht="24.75" customHeight="1" x14ac:dyDescent="0.25"/>
    <row r="491" ht="24.75" customHeight="1" x14ac:dyDescent="0.25"/>
    <row r="492" ht="24.75" customHeight="1" x14ac:dyDescent="0.25"/>
    <row r="493" ht="24.75" customHeight="1" x14ac:dyDescent="0.25"/>
    <row r="494" ht="24.75" customHeight="1" x14ac:dyDescent="0.25"/>
    <row r="495" ht="24.75" customHeight="1" x14ac:dyDescent="0.25"/>
    <row r="496" ht="24.75" customHeight="1" x14ac:dyDescent="0.25"/>
    <row r="497" ht="24.75" customHeight="1" x14ac:dyDescent="0.25"/>
    <row r="498" ht="24.75" customHeight="1" x14ac:dyDescent="0.25"/>
    <row r="499" ht="24.75" customHeight="1" x14ac:dyDescent="0.25"/>
    <row r="500" ht="24.75" customHeight="1" x14ac:dyDescent="0.25"/>
    <row r="501" ht="24.75" customHeight="1" x14ac:dyDescent="0.25"/>
    <row r="502" ht="24.75" customHeight="1" x14ac:dyDescent="0.25"/>
    <row r="503" ht="24.75" customHeight="1" x14ac:dyDescent="0.25"/>
    <row r="504" ht="24.75" customHeight="1" x14ac:dyDescent="0.25"/>
    <row r="505" ht="24.75" customHeight="1" x14ac:dyDescent="0.25"/>
    <row r="506" ht="24.75" customHeight="1" x14ac:dyDescent="0.25"/>
    <row r="507" ht="24.75" customHeight="1" x14ac:dyDescent="0.25"/>
    <row r="508" ht="24.75" customHeight="1" x14ac:dyDescent="0.25"/>
    <row r="509" ht="24.75" customHeight="1" x14ac:dyDescent="0.25"/>
    <row r="510" ht="24.75" customHeight="1" x14ac:dyDescent="0.25"/>
    <row r="511" ht="24.75" customHeight="1" x14ac:dyDescent="0.25"/>
    <row r="512" ht="24.75" customHeight="1" x14ac:dyDescent="0.25"/>
    <row r="513" ht="24.75" customHeight="1" x14ac:dyDescent="0.25"/>
    <row r="514" ht="24.75" customHeight="1" x14ac:dyDescent="0.25"/>
    <row r="515" ht="24.75" customHeight="1" x14ac:dyDescent="0.25"/>
    <row r="516" ht="24.75" customHeight="1" x14ac:dyDescent="0.25"/>
    <row r="517" ht="24.75" customHeight="1" x14ac:dyDescent="0.25"/>
    <row r="518" ht="24.75" customHeight="1" x14ac:dyDescent="0.25"/>
    <row r="519" ht="24.75" customHeight="1" x14ac:dyDescent="0.25"/>
    <row r="520" ht="24.75" customHeight="1" x14ac:dyDescent="0.25"/>
    <row r="521" ht="24.75" customHeight="1" x14ac:dyDescent="0.25"/>
    <row r="522" ht="24.75" customHeight="1" x14ac:dyDescent="0.25"/>
    <row r="523" ht="24.75" customHeight="1" x14ac:dyDescent="0.25"/>
    <row r="524" ht="24.75" customHeight="1" x14ac:dyDescent="0.25"/>
    <row r="525" ht="24.75" customHeight="1" x14ac:dyDescent="0.25"/>
    <row r="526" ht="24.75" customHeight="1" x14ac:dyDescent="0.25"/>
    <row r="527" ht="24.75" customHeight="1" x14ac:dyDescent="0.25"/>
    <row r="528" ht="24.75" customHeight="1" x14ac:dyDescent="0.25"/>
    <row r="529" ht="24.75" customHeight="1" x14ac:dyDescent="0.25"/>
    <row r="530" ht="24.75" customHeight="1" x14ac:dyDescent="0.25"/>
    <row r="531" ht="24.75" customHeight="1" x14ac:dyDescent="0.25"/>
    <row r="532" ht="24.75" customHeight="1" x14ac:dyDescent="0.25"/>
    <row r="533" ht="24.75" customHeight="1" x14ac:dyDescent="0.25"/>
    <row r="534" ht="24.75" customHeight="1" x14ac:dyDescent="0.25"/>
    <row r="535" ht="24.75" customHeight="1" x14ac:dyDescent="0.25"/>
    <row r="536" ht="24.75" customHeight="1" x14ac:dyDescent="0.25"/>
    <row r="537" ht="24.75" customHeight="1" x14ac:dyDescent="0.25"/>
    <row r="538" ht="24.75" customHeight="1" x14ac:dyDescent="0.25"/>
    <row r="539" ht="24.75" customHeight="1" x14ac:dyDescent="0.25"/>
    <row r="540" ht="24.75" customHeight="1" x14ac:dyDescent="0.25"/>
    <row r="541" ht="24.75" customHeight="1" x14ac:dyDescent="0.25"/>
    <row r="542" ht="24.75" customHeight="1" x14ac:dyDescent="0.25"/>
    <row r="543" ht="24.75" customHeight="1" x14ac:dyDescent="0.25"/>
    <row r="544" ht="24.75" customHeight="1" x14ac:dyDescent="0.25"/>
    <row r="545" ht="24.75" customHeight="1" x14ac:dyDescent="0.25"/>
    <row r="546" ht="24.75" customHeight="1" x14ac:dyDescent="0.25"/>
    <row r="547" ht="24.75" customHeight="1" x14ac:dyDescent="0.25"/>
    <row r="548" ht="24.75" customHeight="1" x14ac:dyDescent="0.25"/>
    <row r="549" ht="24.75" customHeight="1" x14ac:dyDescent="0.25"/>
    <row r="550" ht="24.75" customHeight="1" x14ac:dyDescent="0.25"/>
    <row r="551" ht="24.75" customHeight="1" x14ac:dyDescent="0.25"/>
    <row r="552" ht="24.75" customHeight="1" x14ac:dyDescent="0.25"/>
    <row r="553" ht="24.75" customHeight="1" x14ac:dyDescent="0.25"/>
    <row r="554" ht="24.75" customHeight="1" x14ac:dyDescent="0.25"/>
    <row r="555" ht="24.75" customHeight="1" x14ac:dyDescent="0.25"/>
    <row r="556" ht="24.75" customHeight="1" x14ac:dyDescent="0.25"/>
    <row r="557" ht="24.75" customHeight="1" x14ac:dyDescent="0.25"/>
    <row r="558" ht="24.75" customHeight="1" x14ac:dyDescent="0.25"/>
    <row r="559" ht="24.75" customHeight="1" x14ac:dyDescent="0.25"/>
    <row r="560" ht="24.75" customHeight="1" x14ac:dyDescent="0.25"/>
    <row r="561" ht="24.75" customHeight="1" x14ac:dyDescent="0.25"/>
    <row r="562" ht="24.75" customHeight="1" x14ac:dyDescent="0.25"/>
    <row r="563" ht="24.75" customHeight="1" x14ac:dyDescent="0.25"/>
    <row r="564" ht="24.75" customHeight="1" x14ac:dyDescent="0.25"/>
    <row r="565" ht="24.75" customHeight="1" x14ac:dyDescent="0.25"/>
    <row r="566" ht="24.75" customHeight="1" x14ac:dyDescent="0.25"/>
    <row r="567" ht="24.75" customHeight="1" x14ac:dyDescent="0.25"/>
    <row r="568" ht="24.75" customHeight="1" x14ac:dyDescent="0.25"/>
    <row r="569" ht="24.75" customHeight="1" x14ac:dyDescent="0.25"/>
    <row r="570" ht="24.75" customHeight="1" x14ac:dyDescent="0.25"/>
    <row r="571" ht="24.75" customHeight="1" x14ac:dyDescent="0.25"/>
    <row r="572" ht="24.75" customHeight="1" x14ac:dyDescent="0.25"/>
    <row r="573" ht="24.75" customHeight="1" x14ac:dyDescent="0.25"/>
    <row r="574" ht="24.75" customHeight="1" x14ac:dyDescent="0.25"/>
    <row r="575" ht="24.75" customHeight="1" x14ac:dyDescent="0.25"/>
    <row r="576" ht="24.75" customHeight="1" x14ac:dyDescent="0.25"/>
    <row r="577" ht="24.75" customHeight="1" x14ac:dyDescent="0.25"/>
    <row r="578" ht="24.75" customHeight="1" x14ac:dyDescent="0.25"/>
    <row r="579" ht="24.75" customHeight="1" x14ac:dyDescent="0.25"/>
    <row r="580" ht="24.75" customHeight="1" x14ac:dyDescent="0.25"/>
    <row r="581" ht="24.75" customHeight="1" x14ac:dyDescent="0.25"/>
    <row r="582" ht="24.75" customHeight="1" x14ac:dyDescent="0.25"/>
    <row r="583" ht="24.75" customHeight="1" x14ac:dyDescent="0.25"/>
    <row r="584" ht="24.75" customHeight="1" x14ac:dyDescent="0.25"/>
    <row r="585" ht="24.75" customHeight="1" x14ac:dyDescent="0.25"/>
    <row r="586" ht="24.75" customHeight="1" x14ac:dyDescent="0.25"/>
    <row r="587" ht="24.75" customHeight="1" x14ac:dyDescent="0.25"/>
    <row r="588" ht="24.75" customHeight="1" x14ac:dyDescent="0.25"/>
    <row r="589" ht="24.75" customHeight="1" x14ac:dyDescent="0.25"/>
    <row r="590" ht="24.75" customHeight="1" x14ac:dyDescent="0.25"/>
    <row r="591" ht="24.75" customHeight="1" x14ac:dyDescent="0.25"/>
    <row r="592" ht="24.75" customHeight="1" x14ac:dyDescent="0.25"/>
    <row r="593" ht="24.75" customHeight="1" x14ac:dyDescent="0.25"/>
    <row r="594" ht="24.75" customHeight="1" x14ac:dyDescent="0.25"/>
    <row r="595" ht="24.75" customHeight="1" x14ac:dyDescent="0.25"/>
    <row r="596" ht="24.75" customHeight="1" x14ac:dyDescent="0.25"/>
    <row r="597" ht="24.75" customHeight="1" x14ac:dyDescent="0.25"/>
    <row r="598" ht="24.75" customHeight="1" x14ac:dyDescent="0.25"/>
    <row r="599" ht="24.75" customHeight="1" x14ac:dyDescent="0.25"/>
    <row r="600" ht="24.75" customHeight="1" x14ac:dyDescent="0.25"/>
    <row r="601" ht="24.75" customHeight="1" x14ac:dyDescent="0.25"/>
    <row r="602" ht="24.75" customHeight="1" x14ac:dyDescent="0.25"/>
    <row r="603" ht="24.75" customHeight="1" x14ac:dyDescent="0.25"/>
    <row r="604" ht="24.75" customHeight="1" x14ac:dyDescent="0.25"/>
    <row r="605" ht="24.75" customHeight="1" x14ac:dyDescent="0.25"/>
    <row r="606" ht="24.75" customHeight="1" x14ac:dyDescent="0.25"/>
    <row r="607" ht="24.75" customHeight="1" x14ac:dyDescent="0.25"/>
    <row r="608" ht="24.75" customHeight="1" x14ac:dyDescent="0.25"/>
    <row r="609" ht="24.75" customHeight="1" x14ac:dyDescent="0.25"/>
    <row r="610" ht="24.75" customHeight="1" x14ac:dyDescent="0.25"/>
    <row r="611" ht="24.75" customHeight="1" x14ac:dyDescent="0.25"/>
    <row r="612" ht="24.75" customHeight="1" x14ac:dyDescent="0.25"/>
    <row r="613" ht="24.75" customHeight="1" x14ac:dyDescent="0.25"/>
    <row r="614" ht="24.75" customHeight="1" x14ac:dyDescent="0.25"/>
    <row r="615" ht="24.75" customHeight="1" x14ac:dyDescent="0.25"/>
    <row r="616" ht="24.75" customHeight="1" x14ac:dyDescent="0.25"/>
    <row r="617" ht="24.75" customHeight="1" x14ac:dyDescent="0.25"/>
    <row r="618" ht="24.75" customHeight="1" x14ac:dyDescent="0.25"/>
    <row r="619" ht="24.75" customHeight="1" x14ac:dyDescent="0.25"/>
    <row r="620" ht="24.75" customHeight="1" x14ac:dyDescent="0.25"/>
    <row r="621" ht="24.75" customHeight="1" x14ac:dyDescent="0.25"/>
    <row r="622" ht="24.75" customHeight="1" x14ac:dyDescent="0.25"/>
    <row r="623" ht="24.75" customHeight="1" x14ac:dyDescent="0.25"/>
    <row r="624" ht="24.75" customHeight="1" x14ac:dyDescent="0.25"/>
    <row r="625" ht="24.75" customHeight="1" x14ac:dyDescent="0.25"/>
    <row r="626" ht="24.75" customHeight="1" x14ac:dyDescent="0.25"/>
    <row r="627" ht="24.75" customHeight="1" x14ac:dyDescent="0.25"/>
    <row r="628" ht="24.75" customHeight="1" x14ac:dyDescent="0.25"/>
    <row r="629" ht="24.75" customHeight="1" x14ac:dyDescent="0.25"/>
    <row r="630" ht="24.75" customHeight="1" x14ac:dyDescent="0.25"/>
    <row r="631" ht="24.75" customHeight="1" x14ac:dyDescent="0.25"/>
    <row r="632" ht="24.75" customHeight="1" x14ac:dyDescent="0.25"/>
    <row r="633" ht="24.75" customHeight="1" x14ac:dyDescent="0.25"/>
    <row r="634" ht="24.75" customHeight="1" x14ac:dyDescent="0.25"/>
    <row r="635" ht="24.75" customHeight="1" x14ac:dyDescent="0.25"/>
    <row r="636" ht="24.75" customHeight="1" x14ac:dyDescent="0.25"/>
    <row r="637" ht="24.75" customHeight="1" x14ac:dyDescent="0.25"/>
    <row r="638" ht="24.75" customHeight="1" x14ac:dyDescent="0.25"/>
    <row r="639" ht="24.75" customHeight="1" x14ac:dyDescent="0.25"/>
    <row r="640" ht="24.75" customHeight="1" x14ac:dyDescent="0.25"/>
    <row r="641" ht="24.75" customHeight="1" x14ac:dyDescent="0.25"/>
    <row r="642" ht="24.75" customHeight="1" x14ac:dyDescent="0.25"/>
    <row r="643" ht="24.75" customHeight="1" x14ac:dyDescent="0.25"/>
    <row r="644" ht="24.75" customHeight="1" x14ac:dyDescent="0.25"/>
    <row r="645" ht="24.75" customHeight="1" x14ac:dyDescent="0.25"/>
    <row r="646" ht="24.75" customHeight="1" x14ac:dyDescent="0.25"/>
    <row r="647" ht="24.75" customHeight="1" x14ac:dyDescent="0.25"/>
    <row r="648" ht="24.75" customHeight="1" x14ac:dyDescent="0.25"/>
    <row r="649" ht="24.75" customHeight="1" x14ac:dyDescent="0.25"/>
    <row r="650" ht="24.75" customHeight="1" x14ac:dyDescent="0.25"/>
    <row r="651" ht="24.75" customHeight="1" x14ac:dyDescent="0.25"/>
    <row r="652" ht="24.75" customHeight="1" x14ac:dyDescent="0.25"/>
    <row r="653" ht="24.75" customHeight="1" x14ac:dyDescent="0.25"/>
    <row r="654" ht="24.75" customHeight="1" x14ac:dyDescent="0.25"/>
    <row r="655" ht="24.75" customHeight="1" x14ac:dyDescent="0.25"/>
    <row r="656" ht="24.75" customHeight="1" x14ac:dyDescent="0.25"/>
    <row r="657" ht="24.75" customHeight="1" x14ac:dyDescent="0.25"/>
    <row r="658" ht="24.75" customHeight="1" x14ac:dyDescent="0.25"/>
    <row r="659" ht="24.75" customHeight="1" x14ac:dyDescent="0.25"/>
    <row r="660" ht="24.75" customHeight="1" x14ac:dyDescent="0.25"/>
    <row r="661" ht="24.75" customHeight="1" x14ac:dyDescent="0.25"/>
    <row r="662" ht="24.75" customHeight="1" x14ac:dyDescent="0.25"/>
    <row r="663" ht="24.75" customHeight="1" x14ac:dyDescent="0.25"/>
    <row r="664" ht="24.75" customHeight="1" x14ac:dyDescent="0.25"/>
    <row r="665" ht="24.75" customHeight="1" x14ac:dyDescent="0.25"/>
    <row r="666" ht="24.75" customHeight="1" x14ac:dyDescent="0.25"/>
    <row r="667" ht="24.75" customHeight="1" x14ac:dyDescent="0.25"/>
    <row r="668" ht="24.75" customHeight="1" x14ac:dyDescent="0.25"/>
    <row r="669" ht="24.75" customHeight="1" x14ac:dyDescent="0.25"/>
    <row r="670" ht="24.75" customHeight="1" x14ac:dyDescent="0.25"/>
    <row r="671" ht="24.75" customHeight="1" x14ac:dyDescent="0.25"/>
    <row r="672" ht="24.75" customHeight="1" x14ac:dyDescent="0.25"/>
    <row r="673" ht="24.75" customHeight="1" x14ac:dyDescent="0.25"/>
    <row r="674" ht="24.75" customHeight="1" x14ac:dyDescent="0.25"/>
    <row r="675" ht="24.75" customHeight="1" x14ac:dyDescent="0.25"/>
    <row r="676" ht="24.75" customHeight="1" x14ac:dyDescent="0.25"/>
    <row r="677" ht="24.75" customHeight="1" x14ac:dyDescent="0.25"/>
    <row r="678" ht="24.75" customHeight="1" x14ac:dyDescent="0.25"/>
    <row r="679" ht="24.75" customHeight="1" x14ac:dyDescent="0.25"/>
    <row r="680" ht="24.75" customHeight="1" x14ac:dyDescent="0.25"/>
    <row r="681" ht="24.75" customHeight="1" x14ac:dyDescent="0.25"/>
    <row r="682" ht="24.75" customHeight="1" x14ac:dyDescent="0.25"/>
    <row r="683" ht="24.75" customHeight="1" x14ac:dyDescent="0.25"/>
    <row r="684" ht="24.75" customHeight="1" x14ac:dyDescent="0.25"/>
    <row r="685" ht="24.75" customHeight="1" x14ac:dyDescent="0.25"/>
    <row r="686" ht="24.75" customHeight="1" x14ac:dyDescent="0.25"/>
    <row r="687" ht="24.75" customHeight="1" x14ac:dyDescent="0.25"/>
    <row r="688" ht="24.75" customHeight="1" x14ac:dyDescent="0.25"/>
    <row r="689" ht="24.75" customHeight="1" x14ac:dyDescent="0.25"/>
    <row r="690" ht="24.75" customHeight="1" x14ac:dyDescent="0.25"/>
    <row r="691" ht="24.75" customHeight="1" x14ac:dyDescent="0.25"/>
    <row r="692" ht="24.75" customHeight="1" x14ac:dyDescent="0.25"/>
    <row r="693" ht="24.75" customHeight="1" x14ac:dyDescent="0.25"/>
    <row r="694" ht="24.75" customHeight="1" x14ac:dyDescent="0.25"/>
    <row r="695" ht="24.75" customHeight="1" x14ac:dyDescent="0.25"/>
    <row r="696" ht="24.75" customHeight="1" x14ac:dyDescent="0.25"/>
    <row r="697" ht="24.75" customHeight="1" x14ac:dyDescent="0.25"/>
    <row r="698" ht="24.75" customHeight="1" x14ac:dyDescent="0.25"/>
    <row r="699" ht="24.75" customHeight="1" x14ac:dyDescent="0.25"/>
    <row r="700" ht="24.75" customHeight="1" x14ac:dyDescent="0.25"/>
    <row r="701" ht="24.75" customHeight="1" x14ac:dyDescent="0.25"/>
    <row r="702" ht="24.75" customHeight="1" x14ac:dyDescent="0.25"/>
    <row r="703" ht="24.75" customHeight="1" x14ac:dyDescent="0.25"/>
    <row r="704" ht="24.75" customHeight="1" x14ac:dyDescent="0.25"/>
    <row r="705" ht="24.75" customHeight="1" x14ac:dyDescent="0.25"/>
    <row r="706" ht="24.75" customHeight="1" x14ac:dyDescent="0.25"/>
    <row r="707" ht="24.75" customHeight="1" x14ac:dyDescent="0.25"/>
    <row r="708" ht="24.75" customHeight="1" x14ac:dyDescent="0.25"/>
    <row r="709" ht="24.75" customHeight="1" x14ac:dyDescent="0.25"/>
    <row r="710" ht="24.75" customHeight="1" x14ac:dyDescent="0.25"/>
    <row r="711" ht="24.75" customHeight="1" x14ac:dyDescent="0.25"/>
    <row r="712" ht="24.75" customHeight="1" x14ac:dyDescent="0.25"/>
    <row r="713" ht="24.75" customHeight="1" x14ac:dyDescent="0.25"/>
    <row r="714" ht="24.75" customHeight="1" x14ac:dyDescent="0.25"/>
    <row r="715" ht="24.75" customHeight="1" x14ac:dyDescent="0.25"/>
    <row r="716" ht="24.75" customHeight="1" x14ac:dyDescent="0.25"/>
    <row r="717" ht="24.75" customHeight="1" x14ac:dyDescent="0.25"/>
    <row r="718" ht="24.75" customHeight="1" x14ac:dyDescent="0.25"/>
    <row r="719" ht="24.75" customHeight="1" x14ac:dyDescent="0.25"/>
    <row r="720" ht="24.75" customHeight="1" x14ac:dyDescent="0.25"/>
    <row r="721" ht="24.75" customHeight="1" x14ac:dyDescent="0.25"/>
    <row r="722" ht="24.75" customHeight="1" x14ac:dyDescent="0.25"/>
    <row r="723" ht="24.75" customHeight="1" x14ac:dyDescent="0.25"/>
    <row r="724" ht="24.75" customHeight="1" x14ac:dyDescent="0.25"/>
    <row r="725" ht="24.75" customHeight="1" x14ac:dyDescent="0.25"/>
    <row r="726" ht="24.75" customHeight="1" x14ac:dyDescent="0.25"/>
    <row r="727" ht="24.75" customHeight="1" x14ac:dyDescent="0.25"/>
    <row r="728" ht="24.75" customHeight="1" x14ac:dyDescent="0.25"/>
    <row r="729" ht="24.75" customHeight="1" x14ac:dyDescent="0.25"/>
    <row r="730" ht="24.75" customHeight="1" x14ac:dyDescent="0.25"/>
    <row r="731" ht="24.75" customHeight="1" x14ac:dyDescent="0.25"/>
    <row r="732" ht="24.75" customHeight="1" x14ac:dyDescent="0.25"/>
    <row r="733" ht="24.75" customHeight="1" x14ac:dyDescent="0.25"/>
    <row r="734" ht="24.75" customHeight="1" x14ac:dyDescent="0.25"/>
    <row r="735" ht="24.75" customHeight="1" x14ac:dyDescent="0.25"/>
    <row r="736" ht="24.75" customHeight="1" x14ac:dyDescent="0.25"/>
    <row r="737" ht="24.75" customHeight="1" x14ac:dyDescent="0.25"/>
    <row r="738" ht="24.75" customHeight="1" x14ac:dyDescent="0.25"/>
    <row r="739" ht="24.75" customHeight="1" x14ac:dyDescent="0.25"/>
    <row r="740" ht="24.75" customHeight="1" x14ac:dyDescent="0.25"/>
    <row r="741" ht="24.75" customHeight="1" x14ac:dyDescent="0.25"/>
    <row r="742" ht="24.75" customHeight="1" x14ac:dyDescent="0.25"/>
    <row r="743" ht="24.75" customHeight="1" x14ac:dyDescent="0.25"/>
    <row r="744" ht="24.75" customHeight="1" x14ac:dyDescent="0.25"/>
    <row r="745" ht="24.75" customHeight="1" x14ac:dyDescent="0.25"/>
    <row r="746" ht="24.75" customHeight="1" x14ac:dyDescent="0.25"/>
    <row r="747" ht="24.75" customHeight="1" x14ac:dyDescent="0.25"/>
    <row r="748" ht="24.75" customHeight="1" x14ac:dyDescent="0.25"/>
    <row r="749" ht="24.75" customHeight="1" x14ac:dyDescent="0.25"/>
    <row r="750" ht="24.75" customHeight="1" x14ac:dyDescent="0.25"/>
    <row r="751" ht="24.75" customHeight="1" x14ac:dyDescent="0.25"/>
    <row r="752" ht="24.75" customHeight="1" x14ac:dyDescent="0.25"/>
    <row r="753" ht="24.75" customHeight="1" x14ac:dyDescent="0.25"/>
    <row r="754" ht="24.75" customHeight="1" x14ac:dyDescent="0.25"/>
    <row r="755" ht="24.75" customHeight="1" x14ac:dyDescent="0.25"/>
    <row r="756" ht="24.75" customHeight="1" x14ac:dyDescent="0.25"/>
    <row r="757" ht="24.75" customHeight="1" x14ac:dyDescent="0.25"/>
    <row r="758" ht="24.75" customHeight="1" x14ac:dyDescent="0.25"/>
    <row r="759" ht="24.75" customHeight="1" x14ac:dyDescent="0.25"/>
    <row r="760" ht="24.75" customHeight="1" x14ac:dyDescent="0.25"/>
    <row r="761" ht="24.75" customHeight="1" x14ac:dyDescent="0.25"/>
    <row r="762" ht="24.75" customHeight="1" x14ac:dyDescent="0.25"/>
    <row r="763" ht="24.75" customHeight="1" x14ac:dyDescent="0.25"/>
    <row r="764" ht="24.75" customHeight="1" x14ac:dyDescent="0.25"/>
    <row r="765" ht="24.75" customHeight="1" x14ac:dyDescent="0.25"/>
    <row r="766" ht="24.75" customHeight="1" x14ac:dyDescent="0.25"/>
    <row r="767" ht="24.75" customHeight="1" x14ac:dyDescent="0.25"/>
    <row r="768" ht="24.75" customHeight="1" x14ac:dyDescent="0.25"/>
    <row r="769" ht="24.75" customHeight="1" x14ac:dyDescent="0.25"/>
    <row r="770" ht="24.75" customHeight="1" x14ac:dyDescent="0.25"/>
    <row r="771" ht="24.75" customHeight="1" x14ac:dyDescent="0.25"/>
    <row r="772" ht="24.75" customHeight="1" x14ac:dyDescent="0.25"/>
    <row r="773" ht="24.75" customHeight="1" x14ac:dyDescent="0.25"/>
    <row r="774" ht="24.75" customHeight="1" x14ac:dyDescent="0.25"/>
    <row r="775" ht="24.75" customHeight="1" x14ac:dyDescent="0.25"/>
    <row r="776" ht="24.75" customHeight="1" x14ac:dyDescent="0.25"/>
    <row r="777" ht="24.75" customHeight="1" x14ac:dyDescent="0.25"/>
    <row r="778" ht="24.75" customHeight="1" x14ac:dyDescent="0.25"/>
    <row r="779" ht="24.75" customHeight="1" x14ac:dyDescent="0.25"/>
    <row r="780" ht="24.75" customHeight="1" x14ac:dyDescent="0.25"/>
    <row r="781" ht="24.75" customHeight="1" x14ac:dyDescent="0.25"/>
    <row r="782" ht="24.75" customHeight="1" x14ac:dyDescent="0.25"/>
    <row r="783" ht="24.75" customHeight="1" x14ac:dyDescent="0.25"/>
    <row r="784" ht="24.75" customHeight="1" x14ac:dyDescent="0.25"/>
    <row r="785" ht="24.75" customHeight="1" x14ac:dyDescent="0.25"/>
    <row r="786" ht="24.75" customHeight="1" x14ac:dyDescent="0.25"/>
    <row r="787" ht="24.75" customHeight="1" x14ac:dyDescent="0.25"/>
    <row r="788" ht="24.75" customHeight="1" x14ac:dyDescent="0.25"/>
    <row r="789" ht="24.75" customHeight="1" x14ac:dyDescent="0.25"/>
    <row r="790" ht="24.75" customHeight="1" x14ac:dyDescent="0.25"/>
    <row r="791" ht="24.75" customHeight="1" x14ac:dyDescent="0.25"/>
    <row r="792" ht="24.75" customHeight="1" x14ac:dyDescent="0.25"/>
    <row r="793" ht="24.75" customHeight="1" x14ac:dyDescent="0.25"/>
    <row r="794" ht="24.75" customHeight="1" x14ac:dyDescent="0.25"/>
    <row r="795" ht="24.75" customHeight="1" x14ac:dyDescent="0.25"/>
    <row r="796" ht="24.75" customHeight="1" x14ac:dyDescent="0.25"/>
    <row r="797" ht="24.75" customHeight="1" x14ac:dyDescent="0.25"/>
    <row r="798" ht="24.75" customHeight="1" x14ac:dyDescent="0.25"/>
    <row r="799" ht="24.75" customHeight="1" x14ac:dyDescent="0.25"/>
    <row r="800" ht="24.75" customHeight="1" x14ac:dyDescent="0.25"/>
    <row r="801" ht="24.75" customHeight="1" x14ac:dyDescent="0.25"/>
    <row r="802" ht="24.75" customHeight="1" x14ac:dyDescent="0.25"/>
    <row r="803" ht="24.75" customHeight="1" x14ac:dyDescent="0.25"/>
    <row r="804" ht="24.75" customHeight="1" x14ac:dyDescent="0.25"/>
    <row r="805" ht="24.75" customHeight="1" x14ac:dyDescent="0.25"/>
    <row r="806" ht="24.75" customHeight="1" x14ac:dyDescent="0.25"/>
    <row r="807" ht="24.75" customHeight="1" x14ac:dyDescent="0.25"/>
    <row r="808" ht="24.75" customHeight="1" x14ac:dyDescent="0.25"/>
    <row r="809" ht="24.75" customHeight="1" x14ac:dyDescent="0.25"/>
    <row r="810" ht="24.75" customHeight="1" x14ac:dyDescent="0.25"/>
    <row r="811" ht="24.75" customHeight="1" x14ac:dyDescent="0.25"/>
    <row r="812" ht="24.75" customHeight="1" x14ac:dyDescent="0.25"/>
    <row r="813" ht="24.75" customHeight="1" x14ac:dyDescent="0.25"/>
    <row r="814" ht="24.75" customHeight="1" x14ac:dyDescent="0.25"/>
    <row r="815" ht="24.75" customHeight="1" x14ac:dyDescent="0.25"/>
    <row r="816" ht="24.75" customHeight="1" x14ac:dyDescent="0.25"/>
    <row r="817" ht="24.75" customHeight="1" x14ac:dyDescent="0.25"/>
    <row r="818" ht="24.75" customHeight="1" x14ac:dyDescent="0.25"/>
    <row r="819" ht="24.75" customHeight="1" x14ac:dyDescent="0.25"/>
    <row r="820" ht="24.75" customHeight="1" x14ac:dyDescent="0.25"/>
    <row r="821" ht="24.75" customHeight="1" x14ac:dyDescent="0.25"/>
    <row r="822" ht="24.75" customHeight="1" x14ac:dyDescent="0.25"/>
    <row r="823" ht="24.75" customHeight="1" x14ac:dyDescent="0.25"/>
    <row r="824" ht="24.75" customHeight="1" x14ac:dyDescent="0.25"/>
    <row r="825" ht="24.75" customHeight="1" x14ac:dyDescent="0.25"/>
    <row r="826" ht="24.75" customHeight="1" x14ac:dyDescent="0.25"/>
    <row r="827" ht="24.75" customHeight="1" x14ac:dyDescent="0.25"/>
    <row r="828" ht="24.75" customHeight="1" x14ac:dyDescent="0.25"/>
    <row r="829" ht="24.75" customHeight="1" x14ac:dyDescent="0.25"/>
    <row r="830" ht="24.75" customHeight="1" x14ac:dyDescent="0.25"/>
    <row r="831" ht="24.75" customHeight="1" x14ac:dyDescent="0.25"/>
    <row r="832" ht="24.75" customHeight="1" x14ac:dyDescent="0.25"/>
    <row r="833" ht="24.75" customHeight="1" x14ac:dyDescent="0.25"/>
    <row r="834" ht="24.75" customHeight="1" x14ac:dyDescent="0.25"/>
    <row r="835" ht="24.75" customHeight="1" x14ac:dyDescent="0.25"/>
    <row r="836" ht="24.75" customHeight="1" x14ac:dyDescent="0.25"/>
    <row r="837" ht="24.75" customHeight="1" x14ac:dyDescent="0.25"/>
    <row r="838" ht="24.75" customHeight="1" x14ac:dyDescent="0.25"/>
    <row r="839" ht="24.75" customHeight="1" x14ac:dyDescent="0.25"/>
    <row r="840" ht="24.75" customHeight="1" x14ac:dyDescent="0.25"/>
    <row r="841" ht="24.75" customHeight="1" x14ac:dyDescent="0.25"/>
    <row r="842" ht="24.75" customHeight="1" x14ac:dyDescent="0.25"/>
    <row r="843" ht="24.75" customHeight="1" x14ac:dyDescent="0.25"/>
    <row r="844" ht="24.75" customHeight="1" x14ac:dyDescent="0.25"/>
    <row r="845" ht="24.75" customHeight="1" x14ac:dyDescent="0.25"/>
    <row r="846" ht="24.75" customHeight="1" x14ac:dyDescent="0.25"/>
    <row r="847" ht="24.75" customHeight="1" x14ac:dyDescent="0.25"/>
    <row r="848" ht="24.75" customHeight="1" x14ac:dyDescent="0.25"/>
    <row r="849" ht="24.75" customHeight="1" x14ac:dyDescent="0.25"/>
    <row r="850" ht="24.75" customHeight="1" x14ac:dyDescent="0.25"/>
  </sheetData>
  <mergeCells count="51">
    <mergeCell ref="D451:E451"/>
    <mergeCell ref="A430:A448"/>
    <mergeCell ref="A453:A456"/>
    <mergeCell ref="A458:A476"/>
    <mergeCell ref="D339:E339"/>
    <mergeCell ref="A374:A392"/>
    <mergeCell ref="A397:A400"/>
    <mergeCell ref="A402:A420"/>
    <mergeCell ref="A425:A428"/>
    <mergeCell ref="D395:E395"/>
    <mergeCell ref="D423:E423"/>
    <mergeCell ref="A318:A336"/>
    <mergeCell ref="A341:A344"/>
    <mergeCell ref="A346:A364"/>
    <mergeCell ref="A369:A372"/>
    <mergeCell ref="D367:E367"/>
    <mergeCell ref="A262:A280"/>
    <mergeCell ref="A285:A288"/>
    <mergeCell ref="A290:A308"/>
    <mergeCell ref="A313:A316"/>
    <mergeCell ref="D311:E311"/>
    <mergeCell ref="D283:E283"/>
    <mergeCell ref="A206:A224"/>
    <mergeCell ref="A229:A232"/>
    <mergeCell ref="A234:A252"/>
    <mergeCell ref="A257:A260"/>
    <mergeCell ref="D227:E227"/>
    <mergeCell ref="D255:E255"/>
    <mergeCell ref="A150:A168"/>
    <mergeCell ref="A173:A176"/>
    <mergeCell ref="A178:A196"/>
    <mergeCell ref="A201:A204"/>
    <mergeCell ref="D171:E171"/>
    <mergeCell ref="D199:E199"/>
    <mergeCell ref="A94:A112"/>
    <mergeCell ref="A117:A120"/>
    <mergeCell ref="A122:A140"/>
    <mergeCell ref="A145:A148"/>
    <mergeCell ref="D115:E115"/>
    <mergeCell ref="D143:E143"/>
    <mergeCell ref="A37:A55"/>
    <mergeCell ref="A61:A64"/>
    <mergeCell ref="A66:A84"/>
    <mergeCell ref="A89:A92"/>
    <mergeCell ref="D59:E59"/>
    <mergeCell ref="D87:E87"/>
    <mergeCell ref="A8:A26"/>
    <mergeCell ref="A3:A6"/>
    <mergeCell ref="D1:E1"/>
    <mergeCell ref="A32:A35"/>
    <mergeCell ref="D30:E30"/>
  </mergeCells>
  <pageMargins left="0" right="0" top="0.19685039370078741" bottom="0" header="0.31496062992125984" footer="0.31496062992125984"/>
  <pageSetup paperSize="9" scale="50" fitToHeight="0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71"/>
  <sheetViews>
    <sheetView topLeftCell="B1" zoomScale="90" zoomScaleNormal="90" workbookViewId="0">
      <selection activeCell="H10" sqref="H10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25" style="1" customWidth="1"/>
  </cols>
  <sheetData>
    <row r="1" spans="1:5" ht="31.5" customHeight="1" thickBot="1" x14ac:dyDescent="0.3">
      <c r="A1" s="72"/>
      <c r="B1" s="12" t="s">
        <v>16</v>
      </c>
      <c r="C1" s="4" t="s">
        <v>80</v>
      </c>
      <c r="D1" s="49"/>
      <c r="E1" s="50"/>
    </row>
    <row r="2" spans="1:5" ht="28.5" customHeight="1" thickBot="1" x14ac:dyDescent="0.3">
      <c r="A2" s="73"/>
      <c r="B2" s="12" t="s">
        <v>17</v>
      </c>
      <c r="C2" s="51" t="s">
        <v>82</v>
      </c>
      <c r="D2" s="6"/>
      <c r="E2" s="38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69" t="s">
        <v>24</v>
      </c>
      <c r="B4" s="14" t="s">
        <v>24</v>
      </c>
      <c r="C4" s="4"/>
      <c r="D4" s="6"/>
      <c r="E4" s="5"/>
    </row>
    <row r="5" spans="1:5" ht="40.5" hidden="1" customHeight="1" thickBot="1" x14ac:dyDescent="0.3">
      <c r="A5" s="70"/>
      <c r="B5" s="18" t="s">
        <v>72</v>
      </c>
      <c r="C5" s="4" t="s">
        <v>22</v>
      </c>
      <c r="D5" s="6" t="s">
        <v>0</v>
      </c>
      <c r="E5" s="5"/>
    </row>
    <row r="6" spans="1:5" ht="40.5" customHeight="1" thickBot="1" x14ac:dyDescent="0.3">
      <c r="A6" s="70"/>
      <c r="B6" s="3" t="s">
        <v>73</v>
      </c>
      <c r="C6" s="4" t="s">
        <v>70</v>
      </c>
      <c r="D6" s="6" t="s">
        <v>0</v>
      </c>
      <c r="E6" s="38">
        <v>508</v>
      </c>
    </row>
    <row r="7" spans="1:5" ht="40.5" customHeight="1" thickBot="1" x14ac:dyDescent="0.3">
      <c r="A7" s="70"/>
      <c r="B7" s="3" t="s">
        <v>69</v>
      </c>
      <c r="C7" s="4" t="s">
        <v>71</v>
      </c>
      <c r="D7" s="6" t="s">
        <v>0</v>
      </c>
      <c r="E7" s="38">
        <v>80</v>
      </c>
    </row>
    <row r="8" spans="1:5" ht="40.5" customHeight="1" thickBot="1" x14ac:dyDescent="0.3">
      <c r="A8" s="70"/>
      <c r="B8" s="18" t="s">
        <v>74</v>
      </c>
      <c r="C8" s="4" t="s">
        <v>130</v>
      </c>
      <c r="D8" s="17" t="s">
        <v>23</v>
      </c>
      <c r="E8" s="47">
        <f>E6/'Singola gestione_rifiuti gestit'!E4</f>
        <v>0.15708101422387136</v>
      </c>
    </row>
    <row r="9" spans="1:5" ht="40.5" customHeight="1" thickBot="1" x14ac:dyDescent="0.3">
      <c r="A9" s="71"/>
      <c r="B9" s="18" t="s">
        <v>75</v>
      </c>
      <c r="C9" s="4" t="s">
        <v>123</v>
      </c>
      <c r="D9" s="17" t="s">
        <v>23</v>
      </c>
      <c r="E9" s="47">
        <f>E7/'Singola gestione_rifiuti gestit'!E4</f>
        <v>2.4737167594310452E-2</v>
      </c>
    </row>
    <row r="10" spans="1:5" ht="35.1" customHeight="1" thickBot="1" x14ac:dyDescent="0.3"/>
    <row r="11" spans="1:5" ht="35.1" customHeight="1" thickBot="1" x14ac:dyDescent="0.3">
      <c r="B11" s="12" t="s">
        <v>16</v>
      </c>
      <c r="C11" s="4" t="s">
        <v>80</v>
      </c>
      <c r="D11" s="74"/>
      <c r="E11" s="75"/>
    </row>
    <row r="12" spans="1:5" ht="35.1" customHeight="1" thickBot="1" x14ac:dyDescent="0.3">
      <c r="B12" s="12" t="s">
        <v>17</v>
      </c>
      <c r="C12" s="33" t="s">
        <v>83</v>
      </c>
      <c r="D12" s="6"/>
      <c r="E12" s="38"/>
    </row>
    <row r="13" spans="1:5" ht="35.1" customHeight="1" thickBot="1" x14ac:dyDescent="0.3">
      <c r="B13" s="7" t="s">
        <v>2</v>
      </c>
      <c r="C13" s="8" t="s">
        <v>3</v>
      </c>
      <c r="D13" s="7" t="s">
        <v>4</v>
      </c>
      <c r="E13" s="7" t="s">
        <v>15</v>
      </c>
    </row>
    <row r="14" spans="1:5" ht="17.25" customHeight="1" thickBot="1" x14ac:dyDescent="0.3">
      <c r="B14" s="14" t="s">
        <v>24</v>
      </c>
      <c r="C14" s="4"/>
      <c r="D14" s="6"/>
      <c r="E14" s="38"/>
    </row>
    <row r="15" spans="1:5" ht="19.5" hidden="1" customHeight="1" thickBot="1" x14ac:dyDescent="0.3">
      <c r="B15" s="18" t="s">
        <v>72</v>
      </c>
      <c r="C15" s="4" t="s">
        <v>22</v>
      </c>
      <c r="D15" s="6" t="s">
        <v>0</v>
      </c>
      <c r="E15" s="38"/>
    </row>
    <row r="16" spans="1:5" ht="35.1" customHeight="1" thickBot="1" x14ac:dyDescent="0.3">
      <c r="B16" s="3" t="s">
        <v>73</v>
      </c>
      <c r="C16" s="4" t="s">
        <v>70</v>
      </c>
      <c r="D16" s="6" t="s">
        <v>0</v>
      </c>
      <c r="E16" s="38">
        <v>0</v>
      </c>
    </row>
    <row r="17" spans="2:5" ht="35.1" customHeight="1" thickBot="1" x14ac:dyDescent="0.3">
      <c r="B17" s="3" t="s">
        <v>69</v>
      </c>
      <c r="C17" s="4" t="s">
        <v>71</v>
      </c>
      <c r="D17" s="6" t="s">
        <v>0</v>
      </c>
      <c r="E17" s="38">
        <v>29</v>
      </c>
    </row>
    <row r="18" spans="2:5" ht="35.1" customHeight="1" thickBot="1" x14ac:dyDescent="0.3">
      <c r="B18" s="18" t="s">
        <v>74</v>
      </c>
      <c r="C18" s="4" t="s">
        <v>76</v>
      </c>
      <c r="D18" s="17" t="s">
        <v>23</v>
      </c>
      <c r="E18" s="38">
        <v>0</v>
      </c>
    </row>
    <row r="19" spans="2:5" ht="35.1" customHeight="1" thickBot="1" x14ac:dyDescent="0.3">
      <c r="B19" s="18" t="s">
        <v>75</v>
      </c>
      <c r="C19" s="4" t="s">
        <v>77</v>
      </c>
      <c r="D19" s="17" t="s">
        <v>23</v>
      </c>
      <c r="E19" s="47">
        <f>E17/'Singola gestione_rifiuti gestit'!E33</f>
        <v>2.7384324834749764E-2</v>
      </c>
    </row>
    <row r="20" spans="2:5" ht="35.1" customHeight="1" thickBot="1" x14ac:dyDescent="0.3"/>
    <row r="21" spans="2:5" ht="35.1" customHeight="1" thickBot="1" x14ac:dyDescent="0.3">
      <c r="B21" s="12" t="s">
        <v>16</v>
      </c>
      <c r="C21" s="4" t="s">
        <v>80</v>
      </c>
      <c r="D21" s="74"/>
      <c r="E21" s="75"/>
    </row>
    <row r="22" spans="2:5" ht="35.1" customHeight="1" thickBot="1" x14ac:dyDescent="0.3">
      <c r="B22" s="12" t="s">
        <v>17</v>
      </c>
      <c r="C22" s="33" t="s">
        <v>85</v>
      </c>
      <c r="D22" s="6"/>
      <c r="E22" s="38"/>
    </row>
    <row r="23" spans="2:5" ht="35.1" customHeight="1" thickBot="1" x14ac:dyDescent="0.3">
      <c r="B23" s="7" t="s">
        <v>2</v>
      </c>
      <c r="C23" s="8" t="s">
        <v>3</v>
      </c>
      <c r="D23" s="7" t="s">
        <v>4</v>
      </c>
      <c r="E23" s="7" t="s">
        <v>15</v>
      </c>
    </row>
    <row r="24" spans="2:5" ht="17.25" customHeight="1" thickBot="1" x14ac:dyDescent="0.3">
      <c r="B24" s="14" t="s">
        <v>24</v>
      </c>
      <c r="C24" s="4"/>
      <c r="D24" s="6"/>
      <c r="E24" s="38"/>
    </row>
    <row r="25" spans="2:5" ht="35.1" hidden="1" customHeight="1" thickBot="1" x14ac:dyDescent="0.3">
      <c r="B25" s="18" t="s">
        <v>72</v>
      </c>
      <c r="C25" s="4" t="s">
        <v>22</v>
      </c>
      <c r="D25" s="6" t="s">
        <v>0</v>
      </c>
      <c r="E25" s="38"/>
    </row>
    <row r="26" spans="2:5" ht="35.1" customHeight="1" thickBot="1" x14ac:dyDescent="0.3">
      <c r="B26" s="3" t="s">
        <v>73</v>
      </c>
      <c r="C26" s="4" t="s">
        <v>70</v>
      </c>
      <c r="D26" s="6" t="s">
        <v>0</v>
      </c>
      <c r="E26" s="48" t="s">
        <v>119</v>
      </c>
    </row>
    <row r="27" spans="2:5" ht="35.1" customHeight="1" thickBot="1" x14ac:dyDescent="0.3">
      <c r="B27" s="3" t="s">
        <v>69</v>
      </c>
      <c r="C27" s="4" t="s">
        <v>71</v>
      </c>
      <c r="D27" s="6" t="s">
        <v>0</v>
      </c>
      <c r="E27" s="48" t="s">
        <v>119</v>
      </c>
    </row>
    <row r="28" spans="2:5" ht="35.1" customHeight="1" thickBot="1" x14ac:dyDescent="0.3">
      <c r="B28" s="18" t="s">
        <v>74</v>
      </c>
      <c r="C28" s="4" t="s">
        <v>76</v>
      </c>
      <c r="D28" s="17" t="s">
        <v>23</v>
      </c>
      <c r="E28" s="48" t="s">
        <v>119</v>
      </c>
    </row>
    <row r="29" spans="2:5" ht="35.1" customHeight="1" thickBot="1" x14ac:dyDescent="0.3">
      <c r="B29" s="18" t="s">
        <v>75</v>
      </c>
      <c r="C29" s="4" t="s">
        <v>77</v>
      </c>
      <c r="D29" s="17" t="s">
        <v>23</v>
      </c>
      <c r="E29" s="48" t="s">
        <v>119</v>
      </c>
    </row>
    <row r="30" spans="2:5" ht="35.1" customHeight="1" thickBot="1" x14ac:dyDescent="0.3"/>
    <row r="31" spans="2:5" ht="35.1" customHeight="1" thickBot="1" x14ac:dyDescent="0.3">
      <c r="B31" s="12" t="s">
        <v>16</v>
      </c>
      <c r="C31" s="4" t="s">
        <v>80</v>
      </c>
      <c r="D31" s="74"/>
      <c r="E31" s="75"/>
    </row>
    <row r="32" spans="2:5" ht="35.1" customHeight="1" thickBot="1" x14ac:dyDescent="0.3">
      <c r="B32" s="12" t="s">
        <v>17</v>
      </c>
      <c r="C32" s="33" t="s">
        <v>115</v>
      </c>
      <c r="D32" s="6"/>
      <c r="E32" s="38"/>
    </row>
    <row r="33" spans="2:5" ht="35.1" customHeight="1" thickBot="1" x14ac:dyDescent="0.3">
      <c r="B33" s="7" t="s">
        <v>2</v>
      </c>
      <c r="C33" s="8" t="s">
        <v>3</v>
      </c>
      <c r="D33" s="7" t="s">
        <v>4</v>
      </c>
      <c r="E33" s="7" t="s">
        <v>15</v>
      </c>
    </row>
    <row r="34" spans="2:5" ht="17.25" customHeight="1" thickBot="1" x14ac:dyDescent="0.3">
      <c r="B34" s="14" t="s">
        <v>24</v>
      </c>
      <c r="C34" s="4"/>
      <c r="D34" s="6"/>
      <c r="E34" s="38"/>
    </row>
    <row r="35" spans="2:5" ht="35.1" hidden="1" customHeight="1" thickBot="1" x14ac:dyDescent="0.3">
      <c r="B35" s="18" t="s">
        <v>72</v>
      </c>
      <c r="C35" s="4" t="s">
        <v>22</v>
      </c>
      <c r="D35" s="6" t="s">
        <v>0</v>
      </c>
      <c r="E35" s="38"/>
    </row>
    <row r="36" spans="2:5" ht="35.1" customHeight="1" thickBot="1" x14ac:dyDescent="0.3">
      <c r="B36" s="3" t="s">
        <v>73</v>
      </c>
      <c r="C36" s="4" t="s">
        <v>70</v>
      </c>
      <c r="D36" s="6" t="s">
        <v>0</v>
      </c>
      <c r="E36" s="38">
        <v>288</v>
      </c>
    </row>
    <row r="37" spans="2:5" ht="35.1" customHeight="1" thickBot="1" x14ac:dyDescent="0.3">
      <c r="B37" s="3" t="s">
        <v>69</v>
      </c>
      <c r="C37" s="4" t="s">
        <v>71</v>
      </c>
      <c r="D37" s="6" t="s">
        <v>0</v>
      </c>
      <c r="E37" s="38">
        <v>35</v>
      </c>
    </row>
    <row r="38" spans="2:5" ht="35.1" customHeight="1" thickBot="1" x14ac:dyDescent="0.3">
      <c r="B38" s="18" t="s">
        <v>74</v>
      </c>
      <c r="C38" s="4" t="s">
        <v>76</v>
      </c>
      <c r="D38" s="17" t="s">
        <v>23</v>
      </c>
      <c r="E38" s="47">
        <f>E36/1861</f>
        <v>0.15475550779150993</v>
      </c>
    </row>
    <row r="39" spans="2:5" ht="35.1" customHeight="1" thickBot="1" x14ac:dyDescent="0.3">
      <c r="B39" s="18" t="s">
        <v>75</v>
      </c>
      <c r="C39" s="4" t="s">
        <v>77</v>
      </c>
      <c r="D39" s="17" t="s">
        <v>23</v>
      </c>
      <c r="E39" s="47">
        <f>E37/1861</f>
        <v>1.8807092960773777E-2</v>
      </c>
    </row>
    <row r="40" spans="2:5" ht="35.1" customHeight="1" thickBot="1" x14ac:dyDescent="0.3"/>
    <row r="41" spans="2:5" ht="35.1" customHeight="1" thickBot="1" x14ac:dyDescent="0.3">
      <c r="B41" s="12" t="s">
        <v>16</v>
      </c>
      <c r="C41" s="4" t="s">
        <v>80</v>
      </c>
      <c r="D41" s="74"/>
      <c r="E41" s="75"/>
    </row>
    <row r="42" spans="2:5" ht="35.1" customHeight="1" thickBot="1" x14ac:dyDescent="0.3">
      <c r="B42" s="12" t="s">
        <v>17</v>
      </c>
      <c r="C42" s="33" t="s">
        <v>89</v>
      </c>
      <c r="D42" s="6"/>
      <c r="E42" s="38"/>
    </row>
    <row r="43" spans="2:5" ht="35.1" customHeight="1" thickBot="1" x14ac:dyDescent="0.3">
      <c r="B43" s="7" t="s">
        <v>2</v>
      </c>
      <c r="C43" s="8" t="s">
        <v>3</v>
      </c>
      <c r="D43" s="7" t="s">
        <v>4</v>
      </c>
      <c r="E43" s="7" t="s">
        <v>15</v>
      </c>
    </row>
    <row r="44" spans="2:5" ht="17.25" customHeight="1" thickBot="1" x14ac:dyDescent="0.3">
      <c r="B44" s="14" t="s">
        <v>24</v>
      </c>
      <c r="C44" s="4"/>
      <c r="D44" s="6"/>
      <c r="E44" s="38"/>
    </row>
    <row r="45" spans="2:5" ht="35.1" hidden="1" customHeight="1" thickBot="1" x14ac:dyDescent="0.3">
      <c r="B45" s="18" t="s">
        <v>72</v>
      </c>
      <c r="C45" s="4" t="s">
        <v>22</v>
      </c>
      <c r="D45" s="6" t="s">
        <v>0</v>
      </c>
      <c r="E45" s="38"/>
    </row>
    <row r="46" spans="2:5" ht="35.1" customHeight="1" thickBot="1" x14ac:dyDescent="0.3">
      <c r="B46" s="3" t="s">
        <v>73</v>
      </c>
      <c r="C46" s="4" t="s">
        <v>70</v>
      </c>
      <c r="D46" s="6" t="s">
        <v>0</v>
      </c>
      <c r="E46" s="38">
        <v>6634</v>
      </c>
    </row>
    <row r="47" spans="2:5" ht="35.1" customHeight="1" thickBot="1" x14ac:dyDescent="0.3">
      <c r="B47" s="3" t="s">
        <v>69</v>
      </c>
      <c r="C47" s="4" t="s">
        <v>71</v>
      </c>
      <c r="D47" s="6" t="s">
        <v>0</v>
      </c>
      <c r="E47" s="38">
        <v>1353</v>
      </c>
    </row>
    <row r="48" spans="2:5" ht="35.1" customHeight="1" thickBot="1" x14ac:dyDescent="0.3">
      <c r="B48" s="18" t="s">
        <v>74</v>
      </c>
      <c r="C48" s="4" t="s">
        <v>76</v>
      </c>
      <c r="D48" s="17" t="s">
        <v>23</v>
      </c>
      <c r="E48" s="47">
        <f>E46/28182</f>
        <v>0.23539848130012064</v>
      </c>
    </row>
    <row r="49" spans="2:5" ht="35.1" customHeight="1" thickBot="1" x14ac:dyDescent="0.3">
      <c r="B49" s="18" t="s">
        <v>75</v>
      </c>
      <c r="C49" s="4" t="s">
        <v>77</v>
      </c>
      <c r="D49" s="17" t="s">
        <v>23</v>
      </c>
      <c r="E49" s="47">
        <f>E47/28182</f>
        <v>4.8009367681498827E-2</v>
      </c>
    </row>
    <row r="50" spans="2:5" ht="35.1" customHeight="1" thickBot="1" x14ac:dyDescent="0.3"/>
    <row r="51" spans="2:5" ht="35.1" customHeight="1" thickBot="1" x14ac:dyDescent="0.3">
      <c r="B51" s="12" t="s">
        <v>16</v>
      </c>
      <c r="C51" s="4" t="s">
        <v>80</v>
      </c>
      <c r="D51" s="74"/>
      <c r="E51" s="75"/>
    </row>
    <row r="52" spans="2:5" ht="35.1" customHeight="1" thickBot="1" x14ac:dyDescent="0.3">
      <c r="B52" s="12" t="s">
        <v>17</v>
      </c>
      <c r="C52" s="33" t="s">
        <v>91</v>
      </c>
      <c r="D52" s="6"/>
      <c r="E52" s="38"/>
    </row>
    <row r="53" spans="2:5" ht="35.1" customHeight="1" thickBot="1" x14ac:dyDescent="0.3">
      <c r="B53" s="7" t="s">
        <v>2</v>
      </c>
      <c r="C53" s="8" t="s">
        <v>3</v>
      </c>
      <c r="D53" s="7" t="s">
        <v>4</v>
      </c>
      <c r="E53" s="7" t="s">
        <v>15</v>
      </c>
    </row>
    <row r="54" spans="2:5" ht="17.25" customHeight="1" thickBot="1" x14ac:dyDescent="0.3">
      <c r="B54" s="14" t="s">
        <v>24</v>
      </c>
      <c r="C54" s="4"/>
      <c r="D54" s="6"/>
      <c r="E54" s="38"/>
    </row>
    <row r="55" spans="2:5" ht="35.1" hidden="1" customHeight="1" thickBot="1" x14ac:dyDescent="0.3">
      <c r="B55" s="18" t="s">
        <v>72</v>
      </c>
      <c r="C55" s="4" t="s">
        <v>22</v>
      </c>
      <c r="D55" s="6" t="s">
        <v>0</v>
      </c>
      <c r="E55" s="38"/>
    </row>
    <row r="56" spans="2:5" ht="35.1" customHeight="1" thickBot="1" x14ac:dyDescent="0.3">
      <c r="B56" s="3" t="s">
        <v>73</v>
      </c>
      <c r="C56" s="4" t="s">
        <v>70</v>
      </c>
      <c r="D56" s="6" t="s">
        <v>0</v>
      </c>
      <c r="E56" s="38">
        <v>2794</v>
      </c>
    </row>
    <row r="57" spans="2:5" ht="35.1" customHeight="1" thickBot="1" x14ac:dyDescent="0.3">
      <c r="B57" s="3" t="s">
        <v>69</v>
      </c>
      <c r="C57" s="4" t="s">
        <v>71</v>
      </c>
      <c r="D57" s="6" t="s">
        <v>0</v>
      </c>
      <c r="E57" s="38">
        <v>436</v>
      </c>
    </row>
    <row r="58" spans="2:5" ht="35.1" customHeight="1" thickBot="1" x14ac:dyDescent="0.3">
      <c r="B58" s="18" t="s">
        <v>74</v>
      </c>
      <c r="C58" s="4" t="s">
        <v>76</v>
      </c>
      <c r="D58" s="17" t="s">
        <v>23</v>
      </c>
      <c r="E58" s="47">
        <f>E56/16414</f>
        <v>0.17022054343852808</v>
      </c>
    </row>
    <row r="59" spans="2:5" ht="35.1" customHeight="1" thickBot="1" x14ac:dyDescent="0.3">
      <c r="B59" s="18" t="s">
        <v>75</v>
      </c>
      <c r="C59" s="4" t="s">
        <v>77</v>
      </c>
      <c r="D59" s="17" t="s">
        <v>23</v>
      </c>
      <c r="E59" s="47">
        <f>E57/16414</f>
        <v>2.6562690386255635E-2</v>
      </c>
    </row>
    <row r="60" spans="2:5" ht="35.1" customHeight="1" thickBot="1" x14ac:dyDescent="0.3"/>
    <row r="61" spans="2:5" ht="35.1" customHeight="1" thickBot="1" x14ac:dyDescent="0.3">
      <c r="B61" s="12" t="s">
        <v>16</v>
      </c>
      <c r="C61" s="32" t="s">
        <v>80</v>
      </c>
      <c r="D61" s="74"/>
      <c r="E61" s="75"/>
    </row>
    <row r="62" spans="2:5" ht="35.1" customHeight="1" thickBot="1" x14ac:dyDescent="0.3">
      <c r="B62" s="12" t="s">
        <v>17</v>
      </c>
      <c r="C62" s="33" t="s">
        <v>93</v>
      </c>
      <c r="D62" s="6"/>
      <c r="E62" s="38"/>
    </row>
    <row r="63" spans="2:5" ht="35.1" customHeight="1" thickBot="1" x14ac:dyDescent="0.3">
      <c r="B63" s="7" t="s">
        <v>2</v>
      </c>
      <c r="C63" s="8" t="s">
        <v>3</v>
      </c>
      <c r="D63" s="7" t="s">
        <v>4</v>
      </c>
      <c r="E63" s="7" t="s">
        <v>15</v>
      </c>
    </row>
    <row r="64" spans="2:5" ht="16.5" customHeight="1" thickBot="1" x14ac:dyDescent="0.3">
      <c r="B64" s="14" t="s">
        <v>24</v>
      </c>
      <c r="C64" s="4"/>
      <c r="D64" s="6"/>
      <c r="E64" s="38"/>
    </row>
    <row r="65" spans="2:5" ht="35.1" hidden="1" customHeight="1" thickBot="1" x14ac:dyDescent="0.3">
      <c r="B65" s="18" t="s">
        <v>72</v>
      </c>
      <c r="C65" s="4" t="s">
        <v>22</v>
      </c>
      <c r="D65" s="6" t="s">
        <v>0</v>
      </c>
      <c r="E65" s="38"/>
    </row>
    <row r="66" spans="2:5" ht="35.1" customHeight="1" thickBot="1" x14ac:dyDescent="0.3">
      <c r="B66" s="3" t="s">
        <v>73</v>
      </c>
      <c r="C66" s="4" t="s">
        <v>70</v>
      </c>
      <c r="D66" s="6" t="s">
        <v>0</v>
      </c>
      <c r="E66" s="48" t="s">
        <v>119</v>
      </c>
    </row>
    <row r="67" spans="2:5" ht="35.1" customHeight="1" thickBot="1" x14ac:dyDescent="0.3">
      <c r="B67" s="3" t="s">
        <v>69</v>
      </c>
      <c r="C67" s="4" t="s">
        <v>71</v>
      </c>
      <c r="D67" s="6" t="s">
        <v>0</v>
      </c>
      <c r="E67" s="38">
        <v>13</v>
      </c>
    </row>
    <row r="68" spans="2:5" ht="35.1" customHeight="1" thickBot="1" x14ac:dyDescent="0.3">
      <c r="B68" s="18" t="s">
        <v>74</v>
      </c>
      <c r="C68" s="4" t="s">
        <v>76</v>
      </c>
      <c r="D68" s="17" t="s">
        <v>23</v>
      </c>
      <c r="E68" s="52" t="s">
        <v>119</v>
      </c>
    </row>
    <row r="69" spans="2:5" ht="35.1" customHeight="1" thickBot="1" x14ac:dyDescent="0.3">
      <c r="B69" s="18" t="s">
        <v>75</v>
      </c>
      <c r="C69" s="4" t="s">
        <v>77</v>
      </c>
      <c r="D69" s="17" t="s">
        <v>23</v>
      </c>
      <c r="E69" s="47">
        <f>E67/1182</f>
        <v>1.0998307952622674E-2</v>
      </c>
    </row>
    <row r="70" spans="2:5" ht="35.1" customHeight="1" thickBot="1" x14ac:dyDescent="0.3"/>
    <row r="71" spans="2:5" ht="35.1" customHeight="1" thickBot="1" x14ac:dyDescent="0.3">
      <c r="B71" s="12" t="s">
        <v>16</v>
      </c>
      <c r="C71" s="32" t="s">
        <v>80</v>
      </c>
      <c r="D71" s="74"/>
      <c r="E71" s="75"/>
    </row>
    <row r="72" spans="2:5" ht="35.1" customHeight="1" thickBot="1" x14ac:dyDescent="0.3">
      <c r="B72" s="12" t="s">
        <v>17</v>
      </c>
      <c r="C72" s="33" t="s">
        <v>95</v>
      </c>
      <c r="D72" s="6"/>
      <c r="E72" s="38"/>
    </row>
    <row r="73" spans="2:5" ht="35.1" customHeight="1" thickBot="1" x14ac:dyDescent="0.3">
      <c r="B73" s="7" t="s">
        <v>2</v>
      </c>
      <c r="C73" s="8" t="s">
        <v>3</v>
      </c>
      <c r="D73" s="7" t="s">
        <v>4</v>
      </c>
      <c r="E73" s="7" t="s">
        <v>15</v>
      </c>
    </row>
    <row r="74" spans="2:5" ht="16.5" customHeight="1" thickBot="1" x14ac:dyDescent="0.3">
      <c r="B74" s="14" t="s">
        <v>24</v>
      </c>
      <c r="C74" s="4"/>
      <c r="D74" s="6"/>
      <c r="E74" s="38"/>
    </row>
    <row r="75" spans="2:5" ht="35.1" hidden="1" customHeight="1" thickBot="1" x14ac:dyDescent="0.3">
      <c r="B75" s="18" t="s">
        <v>72</v>
      </c>
      <c r="C75" s="4" t="s">
        <v>22</v>
      </c>
      <c r="D75" s="6" t="s">
        <v>0</v>
      </c>
      <c r="E75" s="38"/>
    </row>
    <row r="76" spans="2:5" ht="35.1" customHeight="1" thickBot="1" x14ac:dyDescent="0.3">
      <c r="B76" s="3" t="s">
        <v>73</v>
      </c>
      <c r="C76" s="4" t="s">
        <v>70</v>
      </c>
      <c r="D76" s="6" t="s">
        <v>0</v>
      </c>
      <c r="E76" s="38">
        <v>309</v>
      </c>
    </row>
    <row r="77" spans="2:5" ht="35.1" customHeight="1" thickBot="1" x14ac:dyDescent="0.3">
      <c r="B77" s="3" t="s">
        <v>69</v>
      </c>
      <c r="C77" s="4" t="s">
        <v>71</v>
      </c>
      <c r="D77" s="6" t="s">
        <v>0</v>
      </c>
      <c r="E77" s="38">
        <v>62</v>
      </c>
    </row>
    <row r="78" spans="2:5" ht="35.1" customHeight="1" thickBot="1" x14ac:dyDescent="0.3">
      <c r="B78" s="18" t="s">
        <v>74</v>
      </c>
      <c r="C78" s="4" t="s">
        <v>76</v>
      </c>
      <c r="D78" s="17" t="s">
        <v>23</v>
      </c>
      <c r="E78" s="47">
        <f>E76/2147</f>
        <v>0.14392175128085702</v>
      </c>
    </row>
    <row r="79" spans="2:5" ht="35.1" customHeight="1" thickBot="1" x14ac:dyDescent="0.3">
      <c r="B79" s="18" t="s">
        <v>75</v>
      </c>
      <c r="C79" s="4" t="s">
        <v>77</v>
      </c>
      <c r="D79" s="17" t="s">
        <v>23</v>
      </c>
      <c r="E79" s="47">
        <f>E77/2147</f>
        <v>2.887750349324639E-2</v>
      </c>
    </row>
    <row r="80" spans="2:5" ht="35.1" customHeight="1" thickBot="1" x14ac:dyDescent="0.3"/>
    <row r="81" spans="2:5" ht="35.1" customHeight="1" thickBot="1" x14ac:dyDescent="0.3">
      <c r="B81" s="12" t="s">
        <v>16</v>
      </c>
      <c r="C81" s="32" t="s">
        <v>80</v>
      </c>
      <c r="D81" s="76"/>
      <c r="E81" s="77"/>
    </row>
    <row r="82" spans="2:5" ht="35.1" customHeight="1" thickBot="1" x14ac:dyDescent="0.3">
      <c r="B82" s="12" t="s">
        <v>17</v>
      </c>
      <c r="C82" s="33" t="s">
        <v>97</v>
      </c>
      <c r="D82" s="6"/>
      <c r="E82" s="38"/>
    </row>
    <row r="83" spans="2:5" ht="35.1" customHeight="1" thickBot="1" x14ac:dyDescent="0.3">
      <c r="B83" s="7" t="s">
        <v>2</v>
      </c>
      <c r="C83" s="8" t="s">
        <v>3</v>
      </c>
      <c r="D83" s="7" t="s">
        <v>4</v>
      </c>
      <c r="E83" s="7" t="s">
        <v>15</v>
      </c>
    </row>
    <row r="84" spans="2:5" ht="17.25" customHeight="1" thickBot="1" x14ac:dyDescent="0.3">
      <c r="B84" s="14" t="s">
        <v>24</v>
      </c>
      <c r="C84" s="4"/>
      <c r="D84" s="6"/>
      <c r="E84" s="38"/>
    </row>
    <row r="85" spans="2:5" ht="35.1" hidden="1" customHeight="1" thickBot="1" x14ac:dyDescent="0.3">
      <c r="B85" s="18" t="s">
        <v>72</v>
      </c>
      <c r="C85" s="4" t="s">
        <v>22</v>
      </c>
      <c r="D85" s="6" t="s">
        <v>0</v>
      </c>
      <c r="E85" s="38"/>
    </row>
    <row r="86" spans="2:5" ht="35.1" customHeight="1" thickBot="1" x14ac:dyDescent="0.3">
      <c r="B86" s="3" t="s">
        <v>73</v>
      </c>
      <c r="C86" s="4" t="s">
        <v>70</v>
      </c>
      <c r="D86" s="6" t="s">
        <v>0</v>
      </c>
      <c r="E86" s="38">
        <v>93</v>
      </c>
    </row>
    <row r="87" spans="2:5" ht="35.1" customHeight="1" thickBot="1" x14ac:dyDescent="0.3">
      <c r="B87" s="3" t="s">
        <v>69</v>
      </c>
      <c r="C87" s="4" t="s">
        <v>71</v>
      </c>
      <c r="D87" s="6" t="s">
        <v>0</v>
      </c>
      <c r="E87" s="38">
        <v>12</v>
      </c>
    </row>
    <row r="88" spans="2:5" ht="35.1" customHeight="1" thickBot="1" x14ac:dyDescent="0.3">
      <c r="B88" s="18" t="s">
        <v>74</v>
      </c>
      <c r="C88" s="4" t="s">
        <v>121</v>
      </c>
      <c r="D88" s="17" t="s">
        <v>23</v>
      </c>
      <c r="E88" s="47">
        <f>E86/633</f>
        <v>0.14691943127962084</v>
      </c>
    </row>
    <row r="89" spans="2:5" ht="35.1" customHeight="1" thickBot="1" x14ac:dyDescent="0.3">
      <c r="B89" s="18" t="s">
        <v>75</v>
      </c>
      <c r="C89" s="4" t="s">
        <v>122</v>
      </c>
      <c r="D89" s="17" t="s">
        <v>23</v>
      </c>
      <c r="E89" s="47">
        <f>E87/633</f>
        <v>1.8957345971563982E-2</v>
      </c>
    </row>
    <row r="90" spans="2:5" ht="35.1" customHeight="1" thickBot="1" x14ac:dyDescent="0.3"/>
    <row r="91" spans="2:5" ht="35.1" customHeight="1" thickBot="1" x14ac:dyDescent="0.3">
      <c r="B91" s="12" t="s">
        <v>16</v>
      </c>
      <c r="C91" s="4" t="s">
        <v>80</v>
      </c>
      <c r="D91" s="76"/>
      <c r="E91" s="77"/>
    </row>
    <row r="92" spans="2:5" ht="35.1" customHeight="1" thickBot="1" x14ac:dyDescent="0.3">
      <c r="B92" s="12" t="s">
        <v>17</v>
      </c>
      <c r="C92" s="33" t="s">
        <v>99</v>
      </c>
      <c r="D92" s="6"/>
      <c r="E92" s="38"/>
    </row>
    <row r="93" spans="2:5" ht="35.1" customHeight="1" thickBot="1" x14ac:dyDescent="0.3">
      <c r="B93" s="7" t="s">
        <v>2</v>
      </c>
      <c r="C93" s="8" t="s">
        <v>3</v>
      </c>
      <c r="D93" s="7" t="s">
        <v>4</v>
      </c>
      <c r="E93" s="7" t="s">
        <v>15</v>
      </c>
    </row>
    <row r="94" spans="2:5" ht="17.25" customHeight="1" thickBot="1" x14ac:dyDescent="0.3">
      <c r="B94" s="14" t="s">
        <v>24</v>
      </c>
      <c r="C94" s="4"/>
      <c r="D94" s="6"/>
      <c r="E94" s="38"/>
    </row>
    <row r="95" spans="2:5" ht="35.1" hidden="1" customHeight="1" thickBot="1" x14ac:dyDescent="0.3">
      <c r="B95" s="18" t="s">
        <v>72</v>
      </c>
      <c r="C95" s="4" t="s">
        <v>22</v>
      </c>
      <c r="D95" s="6" t="s">
        <v>0</v>
      </c>
      <c r="E95" s="38"/>
    </row>
    <row r="96" spans="2:5" ht="35.1" customHeight="1" thickBot="1" x14ac:dyDescent="0.3">
      <c r="B96" s="3" t="s">
        <v>73</v>
      </c>
      <c r="C96" s="4" t="s">
        <v>70</v>
      </c>
      <c r="D96" s="6" t="s">
        <v>0</v>
      </c>
      <c r="E96" s="38">
        <v>169</v>
      </c>
    </row>
    <row r="97" spans="2:5" ht="35.1" customHeight="1" thickBot="1" x14ac:dyDescent="0.3">
      <c r="B97" s="3" t="s">
        <v>69</v>
      </c>
      <c r="C97" s="4" t="s">
        <v>71</v>
      </c>
      <c r="D97" s="6" t="s">
        <v>0</v>
      </c>
      <c r="E97" s="38">
        <v>19</v>
      </c>
    </row>
    <row r="98" spans="2:5" ht="35.1" customHeight="1" thickBot="1" x14ac:dyDescent="0.3">
      <c r="B98" s="18" t="s">
        <v>74</v>
      </c>
      <c r="C98" s="4" t="s">
        <v>76</v>
      </c>
      <c r="D98" s="17" t="s">
        <v>23</v>
      </c>
      <c r="E98" s="47">
        <f>E96/1596</f>
        <v>0.10588972431077694</v>
      </c>
    </row>
    <row r="99" spans="2:5" ht="35.1" customHeight="1" thickBot="1" x14ac:dyDescent="0.3">
      <c r="B99" s="18" t="s">
        <v>75</v>
      </c>
      <c r="C99" s="4" t="s">
        <v>77</v>
      </c>
      <c r="D99" s="17" t="s">
        <v>23</v>
      </c>
      <c r="E99" s="47">
        <f>E97/1596</f>
        <v>1.1904761904761904E-2</v>
      </c>
    </row>
    <row r="100" spans="2:5" ht="35.1" customHeight="1" thickBot="1" x14ac:dyDescent="0.3"/>
    <row r="101" spans="2:5" ht="35.1" customHeight="1" thickBot="1" x14ac:dyDescent="0.3">
      <c r="B101" s="12" t="s">
        <v>16</v>
      </c>
      <c r="C101" s="4" t="s">
        <v>80</v>
      </c>
      <c r="D101" s="76"/>
      <c r="E101" s="77"/>
    </row>
    <row r="102" spans="2:5" ht="35.1" customHeight="1" thickBot="1" x14ac:dyDescent="0.3">
      <c r="B102" s="12" t="s">
        <v>17</v>
      </c>
      <c r="C102" s="33" t="s">
        <v>101</v>
      </c>
      <c r="D102" s="6"/>
      <c r="E102" s="38"/>
    </row>
    <row r="103" spans="2:5" ht="35.1" customHeight="1" thickBot="1" x14ac:dyDescent="0.3">
      <c r="B103" s="7" t="s">
        <v>2</v>
      </c>
      <c r="C103" s="8" t="s">
        <v>3</v>
      </c>
      <c r="D103" s="7" t="s">
        <v>4</v>
      </c>
      <c r="E103" s="7" t="s">
        <v>15</v>
      </c>
    </row>
    <row r="104" spans="2:5" ht="16.5" customHeight="1" thickBot="1" x14ac:dyDescent="0.3">
      <c r="B104" s="14" t="s">
        <v>24</v>
      </c>
      <c r="C104" s="4"/>
      <c r="D104" s="6"/>
      <c r="E104" s="38"/>
    </row>
    <row r="105" spans="2:5" ht="35.1" hidden="1" customHeight="1" thickBot="1" x14ac:dyDescent="0.3">
      <c r="B105" s="18" t="s">
        <v>72</v>
      </c>
      <c r="C105" s="4" t="s">
        <v>22</v>
      </c>
      <c r="D105" s="6" t="s">
        <v>0</v>
      </c>
      <c r="E105" s="38"/>
    </row>
    <row r="106" spans="2:5" ht="35.1" customHeight="1" thickBot="1" x14ac:dyDescent="0.3">
      <c r="B106" s="3" t="s">
        <v>73</v>
      </c>
      <c r="C106" s="4" t="s">
        <v>70</v>
      </c>
      <c r="D106" s="6" t="s">
        <v>0</v>
      </c>
      <c r="E106" s="38">
        <v>8768</v>
      </c>
    </row>
    <row r="107" spans="2:5" ht="35.1" customHeight="1" thickBot="1" x14ac:dyDescent="0.3">
      <c r="B107" s="3" t="s">
        <v>69</v>
      </c>
      <c r="C107" s="4" t="s">
        <v>71</v>
      </c>
      <c r="D107" s="6" t="s">
        <v>0</v>
      </c>
      <c r="E107" s="38">
        <v>2487</v>
      </c>
    </row>
    <row r="108" spans="2:5" ht="35.1" customHeight="1" thickBot="1" x14ac:dyDescent="0.3">
      <c r="B108" s="18" t="s">
        <v>74</v>
      </c>
      <c r="C108" s="4" t="s">
        <v>76</v>
      </c>
      <c r="D108" s="17" t="s">
        <v>23</v>
      </c>
      <c r="E108" s="47">
        <f>E106/30492</f>
        <v>0.28755083300537848</v>
      </c>
    </row>
    <row r="109" spans="2:5" ht="35.1" customHeight="1" thickBot="1" x14ac:dyDescent="0.3">
      <c r="B109" s="18" t="s">
        <v>75</v>
      </c>
      <c r="C109" s="4" t="s">
        <v>77</v>
      </c>
      <c r="D109" s="17" t="s">
        <v>23</v>
      </c>
      <c r="E109" s="47">
        <f>E107/30492</f>
        <v>8.1562377016922469E-2</v>
      </c>
    </row>
    <row r="110" spans="2:5" ht="35.1" customHeight="1" thickBot="1" x14ac:dyDescent="0.3"/>
    <row r="111" spans="2:5" ht="35.1" customHeight="1" thickBot="1" x14ac:dyDescent="0.3">
      <c r="B111" s="12" t="s">
        <v>16</v>
      </c>
      <c r="C111" s="4" t="s">
        <v>80</v>
      </c>
      <c r="D111" s="76"/>
      <c r="E111" s="77"/>
    </row>
    <row r="112" spans="2:5" ht="35.1" customHeight="1" thickBot="1" x14ac:dyDescent="0.3">
      <c r="B112" s="12" t="s">
        <v>17</v>
      </c>
      <c r="C112" s="33" t="s">
        <v>105</v>
      </c>
      <c r="D112" s="6"/>
      <c r="E112" s="38"/>
    </row>
    <row r="113" spans="2:5" ht="35.1" customHeight="1" thickBot="1" x14ac:dyDescent="0.3">
      <c r="B113" s="7" t="s">
        <v>2</v>
      </c>
      <c r="C113" s="8" t="s">
        <v>3</v>
      </c>
      <c r="D113" s="7" t="s">
        <v>4</v>
      </c>
      <c r="E113" s="7" t="s">
        <v>15</v>
      </c>
    </row>
    <row r="114" spans="2:5" ht="16.5" customHeight="1" thickBot="1" x14ac:dyDescent="0.3">
      <c r="B114" s="14" t="s">
        <v>24</v>
      </c>
      <c r="C114" s="4"/>
      <c r="D114" s="6"/>
      <c r="E114" s="38"/>
    </row>
    <row r="115" spans="2:5" ht="35.1" hidden="1" customHeight="1" thickBot="1" x14ac:dyDescent="0.3">
      <c r="B115" s="18" t="s">
        <v>72</v>
      </c>
      <c r="C115" s="4" t="s">
        <v>22</v>
      </c>
      <c r="D115" s="6" t="s">
        <v>0</v>
      </c>
      <c r="E115" s="38"/>
    </row>
    <row r="116" spans="2:5" ht="35.1" customHeight="1" thickBot="1" x14ac:dyDescent="0.3">
      <c r="B116" s="3" t="s">
        <v>73</v>
      </c>
      <c r="C116" s="4" t="s">
        <v>70</v>
      </c>
      <c r="D116" s="6" t="s">
        <v>0</v>
      </c>
      <c r="E116" s="38">
        <v>160</v>
      </c>
    </row>
    <row r="117" spans="2:5" ht="35.1" customHeight="1" thickBot="1" x14ac:dyDescent="0.3">
      <c r="B117" s="3" t="s">
        <v>69</v>
      </c>
      <c r="C117" s="4" t="s">
        <v>71</v>
      </c>
      <c r="D117" s="6" t="s">
        <v>0</v>
      </c>
      <c r="E117" s="38">
        <v>44</v>
      </c>
    </row>
    <row r="118" spans="2:5" ht="35.1" customHeight="1" thickBot="1" x14ac:dyDescent="0.3">
      <c r="B118" s="18" t="s">
        <v>74</v>
      </c>
      <c r="C118" s="4" t="s">
        <v>76</v>
      </c>
      <c r="D118" s="17" t="s">
        <v>23</v>
      </c>
      <c r="E118" s="47">
        <f>E116/1647</f>
        <v>9.7146326654523371E-2</v>
      </c>
    </row>
    <row r="119" spans="2:5" ht="35.1" customHeight="1" thickBot="1" x14ac:dyDescent="0.3">
      <c r="B119" s="18" t="s">
        <v>75</v>
      </c>
      <c r="C119" s="4" t="s">
        <v>123</v>
      </c>
      <c r="D119" s="17" t="s">
        <v>23</v>
      </c>
      <c r="E119" s="47">
        <f>E117/1647</f>
        <v>2.6715239829993929E-2</v>
      </c>
    </row>
    <row r="120" spans="2:5" ht="35.1" customHeight="1" thickBot="1" x14ac:dyDescent="0.3"/>
    <row r="121" spans="2:5" ht="35.1" customHeight="1" thickBot="1" x14ac:dyDescent="0.3">
      <c r="B121" s="12" t="s">
        <v>16</v>
      </c>
      <c r="C121" s="4" t="s">
        <v>80</v>
      </c>
      <c r="D121" s="76"/>
      <c r="E121" s="77"/>
    </row>
    <row r="122" spans="2:5" ht="35.1" customHeight="1" thickBot="1" x14ac:dyDescent="0.3">
      <c r="B122" s="12" t="s">
        <v>17</v>
      </c>
      <c r="C122" s="33" t="s">
        <v>104</v>
      </c>
      <c r="D122" s="6"/>
      <c r="E122" s="38"/>
    </row>
    <row r="123" spans="2:5" ht="35.1" customHeight="1" thickBot="1" x14ac:dyDescent="0.3">
      <c r="B123" s="7" t="s">
        <v>2</v>
      </c>
      <c r="C123" s="8" t="s">
        <v>3</v>
      </c>
      <c r="D123" s="7" t="s">
        <v>4</v>
      </c>
      <c r="E123" s="7" t="s">
        <v>15</v>
      </c>
    </row>
    <row r="124" spans="2:5" ht="16.5" customHeight="1" thickBot="1" x14ac:dyDescent="0.3">
      <c r="B124" s="14" t="s">
        <v>24</v>
      </c>
      <c r="C124" s="4"/>
      <c r="D124" s="6"/>
      <c r="E124" s="38"/>
    </row>
    <row r="125" spans="2:5" ht="35.1" hidden="1" customHeight="1" thickBot="1" x14ac:dyDescent="0.3">
      <c r="B125" s="18" t="s">
        <v>72</v>
      </c>
      <c r="C125" s="4" t="s">
        <v>22</v>
      </c>
      <c r="D125" s="6" t="s">
        <v>0</v>
      </c>
      <c r="E125" s="38"/>
    </row>
    <row r="126" spans="2:5" ht="35.1" customHeight="1" thickBot="1" x14ac:dyDescent="0.3">
      <c r="B126" s="3" t="s">
        <v>73</v>
      </c>
      <c r="C126" s="4" t="s">
        <v>70</v>
      </c>
      <c r="D126" s="6" t="s">
        <v>0</v>
      </c>
      <c r="E126" s="38">
        <v>48</v>
      </c>
    </row>
    <row r="127" spans="2:5" ht="35.1" customHeight="1" thickBot="1" x14ac:dyDescent="0.3">
      <c r="B127" s="3" t="s">
        <v>69</v>
      </c>
      <c r="C127" s="4" t="s">
        <v>71</v>
      </c>
      <c r="D127" s="6" t="s">
        <v>0</v>
      </c>
      <c r="E127" s="38">
        <v>3</v>
      </c>
    </row>
    <row r="128" spans="2:5" ht="35.1" customHeight="1" thickBot="1" x14ac:dyDescent="0.3">
      <c r="B128" s="18" t="s">
        <v>74</v>
      </c>
      <c r="C128" s="4" t="s">
        <v>76</v>
      </c>
      <c r="D128" s="17" t="s">
        <v>23</v>
      </c>
      <c r="E128" s="47">
        <f>E126/766</f>
        <v>6.2663185378590072E-2</v>
      </c>
    </row>
    <row r="129" spans="2:5" ht="35.1" customHeight="1" thickBot="1" x14ac:dyDescent="0.3">
      <c r="B129" s="18" t="s">
        <v>75</v>
      </c>
      <c r="C129" s="4" t="s">
        <v>77</v>
      </c>
      <c r="D129" s="17" t="s">
        <v>23</v>
      </c>
      <c r="E129" s="54">
        <f>E127/766</f>
        <v>3.9164490861618795E-3</v>
      </c>
    </row>
    <row r="130" spans="2:5" ht="35.1" customHeight="1" thickBot="1" x14ac:dyDescent="0.3"/>
    <row r="131" spans="2:5" ht="35.1" customHeight="1" thickBot="1" x14ac:dyDescent="0.3">
      <c r="B131" s="12" t="s">
        <v>16</v>
      </c>
      <c r="C131" s="4" t="s">
        <v>80</v>
      </c>
      <c r="D131" s="76"/>
      <c r="E131" s="77"/>
    </row>
    <row r="132" spans="2:5" ht="35.1" customHeight="1" thickBot="1" x14ac:dyDescent="0.3">
      <c r="B132" s="12" t="s">
        <v>17</v>
      </c>
      <c r="C132" s="33" t="s">
        <v>107</v>
      </c>
      <c r="D132" s="6"/>
      <c r="E132" s="38"/>
    </row>
    <row r="133" spans="2:5" ht="35.1" customHeight="1" thickBot="1" x14ac:dyDescent="0.3">
      <c r="B133" s="7" t="s">
        <v>2</v>
      </c>
      <c r="C133" s="8" t="s">
        <v>3</v>
      </c>
      <c r="D133" s="7" t="s">
        <v>4</v>
      </c>
      <c r="E133" s="7" t="s">
        <v>15</v>
      </c>
    </row>
    <row r="134" spans="2:5" ht="17.25" customHeight="1" thickBot="1" x14ac:dyDescent="0.3">
      <c r="B134" s="14" t="s">
        <v>24</v>
      </c>
      <c r="C134" s="4"/>
      <c r="D134" s="6"/>
      <c r="E134" s="38"/>
    </row>
    <row r="135" spans="2:5" ht="35.1" hidden="1" customHeight="1" thickBot="1" x14ac:dyDescent="0.3">
      <c r="B135" s="18" t="s">
        <v>72</v>
      </c>
      <c r="C135" s="4" t="s">
        <v>22</v>
      </c>
      <c r="D135" s="6" t="s">
        <v>0</v>
      </c>
      <c r="E135" s="38"/>
    </row>
    <row r="136" spans="2:5" ht="35.1" customHeight="1" thickBot="1" x14ac:dyDescent="0.3">
      <c r="B136" s="3" t="s">
        <v>73</v>
      </c>
      <c r="C136" s="4" t="s">
        <v>70</v>
      </c>
      <c r="D136" s="6" t="s">
        <v>0</v>
      </c>
      <c r="E136" s="38">
        <v>515</v>
      </c>
    </row>
    <row r="137" spans="2:5" ht="35.1" customHeight="1" thickBot="1" x14ac:dyDescent="0.3">
      <c r="B137" s="3" t="s">
        <v>69</v>
      </c>
      <c r="C137" s="4" t="s">
        <v>71</v>
      </c>
      <c r="D137" s="6" t="s">
        <v>0</v>
      </c>
      <c r="E137" s="38">
        <v>73</v>
      </c>
    </row>
    <row r="138" spans="2:5" ht="35.1" customHeight="1" thickBot="1" x14ac:dyDescent="0.3">
      <c r="B138" s="18" t="s">
        <v>74</v>
      </c>
      <c r="C138" s="4" t="s">
        <v>76</v>
      </c>
      <c r="D138" s="17" t="s">
        <v>23</v>
      </c>
      <c r="E138" s="47">
        <f>E136/2103</f>
        <v>0.24488825487398955</v>
      </c>
    </row>
    <row r="139" spans="2:5" ht="35.1" customHeight="1" thickBot="1" x14ac:dyDescent="0.3">
      <c r="B139" s="18" t="s">
        <v>75</v>
      </c>
      <c r="C139" s="4" t="s">
        <v>77</v>
      </c>
      <c r="D139" s="17" t="s">
        <v>23</v>
      </c>
      <c r="E139" s="47">
        <f>E137/2103</f>
        <v>3.4712315739419873E-2</v>
      </c>
    </row>
    <row r="140" spans="2:5" ht="35.1" customHeight="1" thickBot="1" x14ac:dyDescent="0.3"/>
    <row r="141" spans="2:5" ht="35.1" customHeight="1" thickBot="1" x14ac:dyDescent="0.3">
      <c r="B141" s="12" t="s">
        <v>16</v>
      </c>
      <c r="C141" s="4" t="s">
        <v>80</v>
      </c>
      <c r="D141" s="76"/>
      <c r="E141" s="77"/>
    </row>
    <row r="142" spans="2:5" ht="35.1" customHeight="1" thickBot="1" x14ac:dyDescent="0.3">
      <c r="B142" s="12" t="s">
        <v>17</v>
      </c>
      <c r="C142" s="33" t="s">
        <v>109</v>
      </c>
      <c r="D142" s="6"/>
      <c r="E142" s="38"/>
    </row>
    <row r="143" spans="2:5" ht="35.1" customHeight="1" thickBot="1" x14ac:dyDescent="0.3">
      <c r="B143" s="7" t="s">
        <v>2</v>
      </c>
      <c r="C143" s="8" t="s">
        <v>3</v>
      </c>
      <c r="D143" s="7" t="s">
        <v>4</v>
      </c>
      <c r="E143" s="7" t="s">
        <v>15</v>
      </c>
    </row>
    <row r="144" spans="2:5" ht="16.5" customHeight="1" thickBot="1" x14ac:dyDescent="0.3">
      <c r="B144" s="14" t="s">
        <v>24</v>
      </c>
      <c r="C144" s="4"/>
      <c r="D144" s="6"/>
      <c r="E144" s="38"/>
    </row>
    <row r="145" spans="2:5" ht="35.1" hidden="1" customHeight="1" thickBot="1" x14ac:dyDescent="0.3">
      <c r="B145" s="18" t="s">
        <v>72</v>
      </c>
      <c r="C145" s="4" t="s">
        <v>22</v>
      </c>
      <c r="D145" s="6" t="s">
        <v>0</v>
      </c>
      <c r="E145" s="38"/>
    </row>
    <row r="146" spans="2:5" ht="35.1" customHeight="1" thickBot="1" x14ac:dyDescent="0.3">
      <c r="B146" s="3" t="s">
        <v>73</v>
      </c>
      <c r="C146" s="4" t="s">
        <v>70</v>
      </c>
      <c r="D146" s="6" t="s">
        <v>0</v>
      </c>
      <c r="E146" s="38">
        <v>320</v>
      </c>
    </row>
    <row r="147" spans="2:5" ht="35.1" customHeight="1" thickBot="1" x14ac:dyDescent="0.3">
      <c r="B147" s="3" t="s">
        <v>69</v>
      </c>
      <c r="C147" s="4" t="s">
        <v>71</v>
      </c>
      <c r="D147" s="6" t="s">
        <v>0</v>
      </c>
      <c r="E147" s="38">
        <v>29</v>
      </c>
    </row>
    <row r="148" spans="2:5" ht="35.1" customHeight="1" thickBot="1" x14ac:dyDescent="0.3">
      <c r="B148" s="18" t="s">
        <v>74</v>
      </c>
      <c r="C148" s="4" t="s">
        <v>76</v>
      </c>
      <c r="D148" s="17" t="s">
        <v>23</v>
      </c>
      <c r="E148" s="47">
        <f>E146/1693</f>
        <v>0.18901358535144713</v>
      </c>
    </row>
    <row r="149" spans="2:5" ht="35.1" customHeight="1" thickBot="1" x14ac:dyDescent="0.3">
      <c r="B149" s="18" t="s">
        <v>75</v>
      </c>
      <c r="C149" s="4" t="s">
        <v>77</v>
      </c>
      <c r="D149" s="17" t="s">
        <v>23</v>
      </c>
      <c r="E149" s="47">
        <f>E147/1693</f>
        <v>1.7129356172474897E-2</v>
      </c>
    </row>
    <row r="150" spans="2:5" ht="35.1" customHeight="1" thickBot="1" x14ac:dyDescent="0.3"/>
    <row r="151" spans="2:5" ht="35.1" customHeight="1" thickBot="1" x14ac:dyDescent="0.3">
      <c r="B151" s="12" t="s">
        <v>16</v>
      </c>
      <c r="C151" s="4" t="s">
        <v>80</v>
      </c>
      <c r="D151" s="76"/>
      <c r="E151" s="77"/>
    </row>
    <row r="152" spans="2:5" ht="35.1" customHeight="1" thickBot="1" x14ac:dyDescent="0.3">
      <c r="B152" s="12" t="s">
        <v>17</v>
      </c>
      <c r="C152" s="33" t="s">
        <v>111</v>
      </c>
      <c r="D152" s="6"/>
      <c r="E152" s="38"/>
    </row>
    <row r="153" spans="2:5" ht="35.1" customHeight="1" thickBot="1" x14ac:dyDescent="0.3">
      <c r="B153" s="7" t="s">
        <v>2</v>
      </c>
      <c r="C153" s="8" t="s">
        <v>3</v>
      </c>
      <c r="D153" s="7" t="s">
        <v>4</v>
      </c>
      <c r="E153" s="7" t="s">
        <v>15</v>
      </c>
    </row>
    <row r="154" spans="2:5" ht="17.25" customHeight="1" thickBot="1" x14ac:dyDescent="0.3">
      <c r="B154" s="14" t="s">
        <v>24</v>
      </c>
      <c r="C154" s="4"/>
      <c r="D154" s="6"/>
      <c r="E154" s="38"/>
    </row>
    <row r="155" spans="2:5" ht="35.1" hidden="1" customHeight="1" thickBot="1" x14ac:dyDescent="0.3">
      <c r="B155" s="18" t="s">
        <v>72</v>
      </c>
      <c r="C155" s="4" t="s">
        <v>22</v>
      </c>
      <c r="D155" s="6" t="s">
        <v>0</v>
      </c>
      <c r="E155" s="38"/>
    </row>
    <row r="156" spans="2:5" ht="35.1" customHeight="1" thickBot="1" x14ac:dyDescent="0.3">
      <c r="B156" s="3" t="s">
        <v>73</v>
      </c>
      <c r="C156" s="4" t="s">
        <v>70</v>
      </c>
      <c r="D156" s="6" t="s">
        <v>0</v>
      </c>
      <c r="E156" s="48" t="s">
        <v>119</v>
      </c>
    </row>
    <row r="157" spans="2:5" ht="35.1" customHeight="1" thickBot="1" x14ac:dyDescent="0.3">
      <c r="B157" s="3" t="s">
        <v>69</v>
      </c>
      <c r="C157" s="4" t="s">
        <v>71</v>
      </c>
      <c r="D157" s="6" t="s">
        <v>0</v>
      </c>
      <c r="E157" s="48">
        <v>1</v>
      </c>
    </row>
    <row r="158" spans="2:5" ht="35.1" customHeight="1" thickBot="1" x14ac:dyDescent="0.3">
      <c r="B158" s="18" t="s">
        <v>74</v>
      </c>
      <c r="C158" s="4" t="s">
        <v>76</v>
      </c>
      <c r="D158" s="17" t="s">
        <v>23</v>
      </c>
      <c r="E158" s="48" t="s">
        <v>119</v>
      </c>
    </row>
    <row r="159" spans="2:5" ht="35.1" customHeight="1" thickBot="1" x14ac:dyDescent="0.3">
      <c r="B159" s="18" t="s">
        <v>75</v>
      </c>
      <c r="C159" s="4" t="s">
        <v>77</v>
      </c>
      <c r="D159" s="17" t="s">
        <v>23</v>
      </c>
      <c r="E159" s="55">
        <f>E157/5352</f>
        <v>1.8684603886397609E-4</v>
      </c>
    </row>
    <row r="160" spans="2:5" ht="35.1" customHeight="1" thickBot="1" x14ac:dyDescent="0.3"/>
    <row r="161" spans="2:5" ht="35.1" customHeight="1" thickBot="1" x14ac:dyDescent="0.3">
      <c r="B161" s="12" t="s">
        <v>16</v>
      </c>
      <c r="C161" s="4" t="s">
        <v>80</v>
      </c>
      <c r="D161" s="76"/>
      <c r="E161" s="77"/>
    </row>
    <row r="162" spans="2:5" ht="35.1" customHeight="1" thickBot="1" x14ac:dyDescent="0.3">
      <c r="B162" s="12" t="s">
        <v>17</v>
      </c>
      <c r="C162" s="33" t="s">
        <v>113</v>
      </c>
      <c r="D162" s="6"/>
      <c r="E162" s="38"/>
    </row>
    <row r="163" spans="2:5" ht="35.1" customHeight="1" thickBot="1" x14ac:dyDescent="0.3">
      <c r="B163" s="7" t="s">
        <v>2</v>
      </c>
      <c r="C163" s="8" t="s">
        <v>3</v>
      </c>
      <c r="D163" s="7" t="s">
        <v>4</v>
      </c>
      <c r="E163" s="7" t="s">
        <v>15</v>
      </c>
    </row>
    <row r="164" spans="2:5" ht="17.25" customHeight="1" thickBot="1" x14ac:dyDescent="0.3">
      <c r="B164" s="14" t="s">
        <v>24</v>
      </c>
      <c r="C164" s="4"/>
      <c r="D164" s="6"/>
      <c r="E164" s="38"/>
    </row>
    <row r="165" spans="2:5" ht="35.1" hidden="1" customHeight="1" thickBot="1" x14ac:dyDescent="0.3">
      <c r="B165" s="18" t="s">
        <v>72</v>
      </c>
      <c r="C165" s="4" t="s">
        <v>22</v>
      </c>
      <c r="D165" s="6" t="s">
        <v>0</v>
      </c>
      <c r="E165" s="38"/>
    </row>
    <row r="166" spans="2:5" ht="35.1" customHeight="1" thickBot="1" x14ac:dyDescent="0.3">
      <c r="B166" s="3" t="s">
        <v>73</v>
      </c>
      <c r="C166" s="4" t="s">
        <v>70</v>
      </c>
      <c r="D166" s="6" t="s">
        <v>0</v>
      </c>
      <c r="E166" s="48" t="s">
        <v>119</v>
      </c>
    </row>
    <row r="167" spans="2:5" ht="35.1" customHeight="1" thickBot="1" x14ac:dyDescent="0.3">
      <c r="B167" s="3" t="s">
        <v>69</v>
      </c>
      <c r="C167" s="4" t="s">
        <v>71</v>
      </c>
      <c r="D167" s="6" t="s">
        <v>0</v>
      </c>
      <c r="E167" s="48" t="s">
        <v>119</v>
      </c>
    </row>
    <row r="168" spans="2:5" ht="35.1" customHeight="1" thickBot="1" x14ac:dyDescent="0.3">
      <c r="B168" s="18" t="s">
        <v>74</v>
      </c>
      <c r="C168" s="4" t="s">
        <v>76</v>
      </c>
      <c r="D168" s="17" t="s">
        <v>23</v>
      </c>
      <c r="E168" s="48" t="s">
        <v>119</v>
      </c>
    </row>
    <row r="169" spans="2:5" ht="35.1" customHeight="1" thickBot="1" x14ac:dyDescent="0.3">
      <c r="B169" s="18" t="s">
        <v>75</v>
      </c>
      <c r="C169" s="4" t="s">
        <v>77</v>
      </c>
      <c r="D169" s="17" t="s">
        <v>23</v>
      </c>
      <c r="E169" s="48" t="s">
        <v>119</v>
      </c>
    </row>
    <row r="170" spans="2:5" ht="35.1" customHeight="1" x14ac:dyDescent="0.25"/>
    <row r="171" spans="2:5" ht="35.1" customHeight="1" x14ac:dyDescent="0.25"/>
  </sheetData>
  <mergeCells count="18">
    <mergeCell ref="D141:E141"/>
    <mergeCell ref="D151:E151"/>
    <mergeCell ref="D161:E161"/>
    <mergeCell ref="D81:E81"/>
    <mergeCell ref="D91:E91"/>
    <mergeCell ref="D101:E101"/>
    <mergeCell ref="D111:E111"/>
    <mergeCell ref="D121:E121"/>
    <mergeCell ref="D41:E41"/>
    <mergeCell ref="D51:E51"/>
    <mergeCell ref="D61:E61"/>
    <mergeCell ref="D71:E71"/>
    <mergeCell ref="D131:E131"/>
    <mergeCell ref="A4:A9"/>
    <mergeCell ref="A1:A2"/>
    <mergeCell ref="D11:E11"/>
    <mergeCell ref="D21:E21"/>
    <mergeCell ref="D31:E3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221"/>
  <sheetViews>
    <sheetView topLeftCell="A49" zoomScale="80" zoomScaleNormal="80" workbookViewId="0">
      <selection activeCell="I66" sqref="I6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26.7109375" style="1" customWidth="1"/>
  </cols>
  <sheetData>
    <row r="1" spans="1:7" ht="15.75" thickBot="1" x14ac:dyDescent="0.3">
      <c r="A1" s="72"/>
      <c r="B1" s="12" t="s">
        <v>16</v>
      </c>
      <c r="C1" s="33" t="s">
        <v>80</v>
      </c>
      <c r="D1" s="39"/>
      <c r="E1" s="40"/>
      <c r="F1" s="40"/>
      <c r="G1" s="40"/>
    </row>
    <row r="2" spans="1:7" ht="28.5" customHeight="1" thickBot="1" x14ac:dyDescent="0.3">
      <c r="A2" s="73"/>
      <c r="B2" s="12" t="s">
        <v>17</v>
      </c>
      <c r="C2" s="32" t="s">
        <v>29</v>
      </c>
      <c r="D2" s="78" t="s">
        <v>82</v>
      </c>
      <c r="E2" s="79"/>
      <c r="F2" s="79"/>
      <c r="G2" s="79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30.75" customHeight="1" thickBot="1" x14ac:dyDescent="0.3">
      <c r="A4" s="80" t="s">
        <v>1</v>
      </c>
      <c r="B4" s="80" t="s">
        <v>2</v>
      </c>
      <c r="C4" s="83" t="s">
        <v>3</v>
      </c>
      <c r="D4" s="80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81"/>
      <c r="B5" s="82"/>
      <c r="C5" s="84"/>
      <c r="D5" s="82"/>
      <c r="E5" s="25" t="s">
        <v>64</v>
      </c>
      <c r="F5" s="25" t="s">
        <v>65</v>
      </c>
      <c r="G5" s="25" t="s">
        <v>66</v>
      </c>
    </row>
    <row r="6" spans="1:7" ht="31.5" customHeight="1" thickBot="1" x14ac:dyDescent="0.3">
      <c r="A6" s="85" t="s">
        <v>25</v>
      </c>
      <c r="B6" s="28" t="s">
        <v>25</v>
      </c>
      <c r="C6" s="10"/>
      <c r="D6" s="11"/>
      <c r="E6" s="9"/>
      <c r="F6" s="9"/>
      <c r="G6" s="9"/>
    </row>
    <row r="7" spans="1:7" ht="38.25" customHeight="1" thickBot="1" x14ac:dyDescent="0.3">
      <c r="A7" s="86"/>
      <c r="B7" s="29" t="s">
        <v>68</v>
      </c>
      <c r="C7" s="21" t="s">
        <v>79</v>
      </c>
      <c r="D7" s="23" t="s">
        <v>57</v>
      </c>
      <c r="E7" s="22"/>
      <c r="F7" s="22"/>
      <c r="G7" s="44">
        <f>185+232+305+87</f>
        <v>809</v>
      </c>
    </row>
    <row r="8" spans="1:7" ht="38.25" customHeight="1" thickBot="1" x14ac:dyDescent="0.3">
      <c r="A8" s="86"/>
      <c r="B8" s="29" t="s">
        <v>67</v>
      </c>
      <c r="C8" s="21" t="s">
        <v>79</v>
      </c>
      <c r="D8" s="23" t="s">
        <v>57</v>
      </c>
      <c r="E8" s="22"/>
      <c r="F8" s="22"/>
      <c r="G8" s="44">
        <f>228+311+867-305-78+236</f>
        <v>1259</v>
      </c>
    </row>
    <row r="9" spans="1:7" ht="38.25" customHeight="1" thickBot="1" x14ac:dyDescent="0.3">
      <c r="A9" s="86"/>
      <c r="B9" s="30" t="s">
        <v>78</v>
      </c>
      <c r="C9" s="24" t="s">
        <v>79</v>
      </c>
      <c r="D9" s="27" t="s">
        <v>57</v>
      </c>
      <c r="E9" s="26"/>
      <c r="F9" s="26"/>
      <c r="G9" s="45">
        <f>147+78+179</f>
        <v>404</v>
      </c>
    </row>
    <row r="10" spans="1:7" ht="32.25" customHeight="1" thickBot="1" x14ac:dyDescent="0.3">
      <c r="A10" s="86"/>
      <c r="B10" s="31" t="s">
        <v>27</v>
      </c>
      <c r="C10" s="4" t="s">
        <v>26</v>
      </c>
      <c r="D10" s="6" t="s">
        <v>8</v>
      </c>
      <c r="E10" s="5"/>
      <c r="F10" s="5"/>
      <c r="G10" s="36" t="s">
        <v>129</v>
      </c>
    </row>
    <row r="11" spans="1:7" ht="32.25" customHeight="1" thickBot="1" x14ac:dyDescent="0.3">
      <c r="A11" s="87"/>
      <c r="B11" s="31" t="s">
        <v>28</v>
      </c>
      <c r="C11" s="4" t="s">
        <v>26</v>
      </c>
      <c r="D11" s="6" t="s">
        <v>8</v>
      </c>
      <c r="E11" s="5"/>
      <c r="F11" s="5"/>
      <c r="G11" s="36" t="s">
        <v>129</v>
      </c>
    </row>
    <row r="13" spans="1:7" ht="15.75" thickBot="1" x14ac:dyDescent="0.3"/>
    <row r="14" spans="1:7" ht="15.75" thickBot="1" x14ac:dyDescent="0.3">
      <c r="A14" s="72"/>
      <c r="B14" s="12" t="s">
        <v>16</v>
      </c>
      <c r="C14" s="33" t="s">
        <v>80</v>
      </c>
      <c r="D14" s="39"/>
      <c r="E14" s="40"/>
      <c r="F14" s="40"/>
      <c r="G14" s="40"/>
    </row>
    <row r="15" spans="1:7" ht="32.25" customHeight="1" thickBot="1" x14ac:dyDescent="0.3">
      <c r="A15" s="73"/>
      <c r="B15" s="12" t="s">
        <v>17</v>
      </c>
      <c r="C15" s="32" t="s">
        <v>29</v>
      </c>
      <c r="D15" s="78" t="s">
        <v>83</v>
      </c>
      <c r="E15" s="79"/>
      <c r="F15" s="79"/>
      <c r="G15" s="79"/>
    </row>
    <row r="16" spans="1:7" ht="17.25" customHeight="1" thickBot="1" x14ac:dyDescent="0.3">
      <c r="A16" s="3"/>
      <c r="B16" s="3"/>
      <c r="C16" s="4"/>
      <c r="D16" s="6"/>
      <c r="E16" s="5"/>
      <c r="F16" s="5"/>
      <c r="G16" s="5"/>
    </row>
    <row r="17" spans="1:7" ht="32.25" customHeight="1" thickBot="1" x14ac:dyDescent="0.3">
      <c r="A17" s="80" t="s">
        <v>1</v>
      </c>
      <c r="B17" s="80" t="s">
        <v>2</v>
      </c>
      <c r="C17" s="83" t="s">
        <v>3</v>
      </c>
      <c r="D17" s="80" t="s">
        <v>4</v>
      </c>
      <c r="E17" s="7" t="s">
        <v>15</v>
      </c>
      <c r="F17" s="7" t="s">
        <v>15</v>
      </c>
      <c r="G17" s="7" t="s">
        <v>15</v>
      </c>
    </row>
    <row r="18" spans="1:7" ht="18" customHeight="1" thickBot="1" x14ac:dyDescent="0.3">
      <c r="A18" s="81"/>
      <c r="B18" s="82"/>
      <c r="C18" s="84"/>
      <c r="D18" s="82"/>
      <c r="E18" s="25" t="s">
        <v>64</v>
      </c>
      <c r="F18" s="25" t="s">
        <v>65</v>
      </c>
      <c r="G18" s="25" t="s">
        <v>66</v>
      </c>
    </row>
    <row r="19" spans="1:7" ht="32.25" customHeight="1" thickBot="1" x14ac:dyDescent="0.3">
      <c r="A19" s="85" t="s">
        <v>25</v>
      </c>
      <c r="B19" s="28" t="s">
        <v>25</v>
      </c>
      <c r="C19" s="10"/>
      <c r="D19" s="11"/>
      <c r="E19" s="9"/>
      <c r="F19" s="9"/>
      <c r="G19" s="9"/>
    </row>
    <row r="20" spans="1:7" ht="31.5" customHeight="1" thickBot="1" x14ac:dyDescent="0.3">
      <c r="A20" s="86"/>
      <c r="B20" s="29" t="s">
        <v>68</v>
      </c>
      <c r="C20" s="21" t="s">
        <v>79</v>
      </c>
      <c r="D20" s="23" t="s">
        <v>57</v>
      </c>
      <c r="E20" s="22"/>
      <c r="F20" s="22"/>
      <c r="G20" s="44">
        <f>25+30+31+25</f>
        <v>111</v>
      </c>
    </row>
    <row r="21" spans="1:7" ht="32.25" customHeight="1" thickBot="1" x14ac:dyDescent="0.3">
      <c r="A21" s="86"/>
      <c r="B21" s="29" t="s">
        <v>67</v>
      </c>
      <c r="C21" s="21" t="s">
        <v>79</v>
      </c>
      <c r="D21" s="23" t="s">
        <v>57</v>
      </c>
      <c r="E21" s="22"/>
      <c r="F21" s="22"/>
      <c r="G21" s="44">
        <f>83+106+132+74</f>
        <v>395</v>
      </c>
    </row>
    <row r="22" spans="1:7" ht="32.25" customHeight="1" thickBot="1" x14ac:dyDescent="0.3">
      <c r="A22" s="86"/>
      <c r="B22" s="30" t="s">
        <v>78</v>
      </c>
      <c r="C22" s="24" t="s">
        <v>79</v>
      </c>
      <c r="D22" s="27" t="s">
        <v>57</v>
      </c>
      <c r="E22" s="26"/>
      <c r="F22" s="26"/>
      <c r="G22" s="45">
        <v>0</v>
      </c>
    </row>
    <row r="23" spans="1:7" ht="32.25" customHeight="1" thickBot="1" x14ac:dyDescent="0.3">
      <c r="A23" s="86"/>
      <c r="B23" s="31" t="s">
        <v>27</v>
      </c>
      <c r="C23" s="4" t="s">
        <v>26</v>
      </c>
      <c r="D23" s="6" t="s">
        <v>8</v>
      </c>
      <c r="E23" s="5"/>
      <c r="F23" s="5"/>
      <c r="G23" s="36" t="s">
        <v>129</v>
      </c>
    </row>
    <row r="24" spans="1:7" ht="32.25" customHeight="1" thickBot="1" x14ac:dyDescent="0.3">
      <c r="A24" s="87"/>
      <c r="B24" s="31" t="s">
        <v>28</v>
      </c>
      <c r="C24" s="4" t="s">
        <v>26</v>
      </c>
      <c r="D24" s="6" t="s">
        <v>8</v>
      </c>
      <c r="E24" s="5"/>
      <c r="F24" s="5"/>
      <c r="G24" s="36" t="s">
        <v>129</v>
      </c>
    </row>
    <row r="26" spans="1:7" ht="15.75" thickBot="1" x14ac:dyDescent="0.3"/>
    <row r="27" spans="1:7" ht="15.75" thickBot="1" x14ac:dyDescent="0.3">
      <c r="A27" s="72"/>
      <c r="B27" s="12" t="s">
        <v>16</v>
      </c>
      <c r="C27" s="33" t="s">
        <v>80</v>
      </c>
      <c r="D27" s="39"/>
      <c r="E27" s="40"/>
      <c r="F27" s="40"/>
      <c r="G27" s="40"/>
    </row>
    <row r="28" spans="1:7" ht="32.25" customHeight="1" thickBot="1" x14ac:dyDescent="0.3">
      <c r="A28" s="73"/>
      <c r="B28" s="12" t="s">
        <v>17</v>
      </c>
      <c r="C28" s="32" t="s">
        <v>29</v>
      </c>
      <c r="D28" s="78" t="s">
        <v>85</v>
      </c>
      <c r="E28" s="79"/>
      <c r="F28" s="79"/>
      <c r="G28" s="79"/>
    </row>
    <row r="29" spans="1:7" ht="15" customHeight="1" thickBot="1" x14ac:dyDescent="0.3">
      <c r="A29" s="3"/>
      <c r="B29" s="3"/>
      <c r="C29" s="4"/>
      <c r="D29" s="6"/>
      <c r="E29" s="5"/>
      <c r="F29" s="5"/>
      <c r="G29" s="5"/>
    </row>
    <row r="30" spans="1:7" ht="15.75" thickBot="1" x14ac:dyDescent="0.3">
      <c r="A30" s="80" t="s">
        <v>1</v>
      </c>
      <c r="B30" s="80" t="s">
        <v>2</v>
      </c>
      <c r="C30" s="83" t="s">
        <v>3</v>
      </c>
      <c r="D30" s="80" t="s">
        <v>4</v>
      </c>
      <c r="E30" s="7" t="s">
        <v>15</v>
      </c>
      <c r="F30" s="7" t="s">
        <v>15</v>
      </c>
      <c r="G30" s="7" t="s">
        <v>15</v>
      </c>
    </row>
    <row r="31" spans="1:7" ht="15.75" thickBot="1" x14ac:dyDescent="0.3">
      <c r="A31" s="81"/>
      <c r="B31" s="82"/>
      <c r="C31" s="84"/>
      <c r="D31" s="82"/>
      <c r="E31" s="25" t="s">
        <v>64</v>
      </c>
      <c r="F31" s="25" t="s">
        <v>65</v>
      </c>
      <c r="G31" s="25" t="s">
        <v>66</v>
      </c>
    </row>
    <row r="32" spans="1:7" ht="32.25" customHeight="1" thickBot="1" x14ac:dyDescent="0.3">
      <c r="A32" s="85" t="s">
        <v>25</v>
      </c>
      <c r="B32" s="28" t="s">
        <v>25</v>
      </c>
      <c r="C32" s="10"/>
      <c r="D32" s="11"/>
      <c r="E32" s="9"/>
      <c r="F32" s="9"/>
      <c r="G32" s="9"/>
    </row>
    <row r="33" spans="1:7" ht="32.25" customHeight="1" thickBot="1" x14ac:dyDescent="0.3">
      <c r="A33" s="86"/>
      <c r="B33" s="29" t="s">
        <v>68</v>
      </c>
      <c r="C33" s="21" t="s">
        <v>79</v>
      </c>
      <c r="D33" s="23" t="s">
        <v>57</v>
      </c>
      <c r="E33" s="22"/>
      <c r="F33" s="22"/>
      <c r="G33" s="44">
        <f>63+79+81+73</f>
        <v>296</v>
      </c>
    </row>
    <row r="34" spans="1:7" ht="32.25" customHeight="1" thickBot="1" x14ac:dyDescent="0.3">
      <c r="A34" s="86"/>
      <c r="B34" s="29" t="s">
        <v>67</v>
      </c>
      <c r="C34" s="21" t="s">
        <v>79</v>
      </c>
      <c r="D34" s="23" t="s">
        <v>57</v>
      </c>
      <c r="E34" s="22"/>
      <c r="F34" s="22"/>
      <c r="G34" s="44">
        <f>2+6+4</f>
        <v>12</v>
      </c>
    </row>
    <row r="35" spans="1:7" ht="32.25" customHeight="1" thickBot="1" x14ac:dyDescent="0.3">
      <c r="A35" s="86"/>
      <c r="B35" s="30" t="s">
        <v>78</v>
      </c>
      <c r="C35" s="24" t="s">
        <v>79</v>
      </c>
      <c r="D35" s="27" t="s">
        <v>57</v>
      </c>
      <c r="E35" s="26"/>
      <c r="F35" s="26"/>
      <c r="G35" s="45">
        <v>0</v>
      </c>
    </row>
    <row r="36" spans="1:7" ht="32.25" customHeight="1" thickBot="1" x14ac:dyDescent="0.3">
      <c r="A36" s="86"/>
      <c r="B36" s="31" t="s">
        <v>27</v>
      </c>
      <c r="C36" s="4" t="s">
        <v>26</v>
      </c>
      <c r="D36" s="6" t="s">
        <v>8</v>
      </c>
      <c r="E36" s="5"/>
      <c r="F36" s="5"/>
      <c r="G36" s="36" t="s">
        <v>129</v>
      </c>
    </row>
    <row r="37" spans="1:7" ht="32.25" customHeight="1" thickBot="1" x14ac:dyDescent="0.3">
      <c r="A37" s="87"/>
      <c r="B37" s="31" t="s">
        <v>28</v>
      </c>
      <c r="C37" s="4" t="s">
        <v>26</v>
      </c>
      <c r="D37" s="6" t="s">
        <v>8</v>
      </c>
      <c r="E37" s="5"/>
      <c r="F37" s="5"/>
      <c r="G37" s="36" t="s">
        <v>129</v>
      </c>
    </row>
    <row r="39" spans="1:7" ht="15.75" thickBot="1" x14ac:dyDescent="0.3"/>
    <row r="40" spans="1:7" ht="15.75" thickBot="1" x14ac:dyDescent="0.3">
      <c r="A40" s="72"/>
      <c r="B40" s="12" t="s">
        <v>16</v>
      </c>
      <c r="C40" s="33" t="s">
        <v>80</v>
      </c>
      <c r="D40" s="39"/>
      <c r="E40" s="40"/>
      <c r="F40" s="40"/>
      <c r="G40" s="40"/>
    </row>
    <row r="41" spans="1:7" ht="32.25" customHeight="1" thickBot="1" x14ac:dyDescent="0.3">
      <c r="A41" s="73"/>
      <c r="B41" s="12" t="s">
        <v>17</v>
      </c>
      <c r="C41" s="32" t="s">
        <v>29</v>
      </c>
      <c r="D41" s="78" t="s">
        <v>115</v>
      </c>
      <c r="E41" s="79"/>
      <c r="F41" s="79"/>
      <c r="G41" s="79"/>
    </row>
    <row r="42" spans="1:7" ht="16.5" customHeight="1" thickBot="1" x14ac:dyDescent="0.3">
      <c r="A42" s="3"/>
      <c r="B42" s="3"/>
      <c r="C42" s="4"/>
      <c r="D42" s="6"/>
      <c r="E42" s="5"/>
      <c r="F42" s="5"/>
      <c r="G42" s="5"/>
    </row>
    <row r="43" spans="1:7" ht="32.25" customHeight="1" thickBot="1" x14ac:dyDescent="0.3">
      <c r="A43" s="80" t="s">
        <v>1</v>
      </c>
      <c r="B43" s="80" t="s">
        <v>2</v>
      </c>
      <c r="C43" s="83" t="s">
        <v>3</v>
      </c>
      <c r="D43" s="80" t="s">
        <v>4</v>
      </c>
      <c r="E43" s="7" t="s">
        <v>15</v>
      </c>
      <c r="F43" s="7" t="s">
        <v>15</v>
      </c>
      <c r="G43" s="7" t="s">
        <v>15</v>
      </c>
    </row>
    <row r="44" spans="1:7" ht="32.25" customHeight="1" thickBot="1" x14ac:dyDescent="0.3">
      <c r="A44" s="81"/>
      <c r="B44" s="82"/>
      <c r="C44" s="84"/>
      <c r="D44" s="82"/>
      <c r="E44" s="25" t="s">
        <v>64</v>
      </c>
      <c r="F44" s="25" t="s">
        <v>65</v>
      </c>
      <c r="G44" s="25" t="s">
        <v>66</v>
      </c>
    </row>
    <row r="45" spans="1:7" ht="32.25" customHeight="1" thickBot="1" x14ac:dyDescent="0.3">
      <c r="A45" s="85" t="s">
        <v>25</v>
      </c>
      <c r="B45" s="28" t="s">
        <v>25</v>
      </c>
      <c r="C45" s="10"/>
      <c r="D45" s="11"/>
      <c r="E45" s="9"/>
      <c r="F45" s="9"/>
      <c r="G45" s="9"/>
    </row>
    <row r="46" spans="1:7" ht="32.25" customHeight="1" thickBot="1" x14ac:dyDescent="0.3">
      <c r="A46" s="86"/>
      <c r="B46" s="29" t="s">
        <v>68</v>
      </c>
      <c r="C46" s="21" t="s">
        <v>79</v>
      </c>
      <c r="D46" s="23" t="s">
        <v>57</v>
      </c>
      <c r="E46" s="22"/>
      <c r="F46" s="22"/>
      <c r="G46" s="44">
        <f>76+55+78+89</f>
        <v>298</v>
      </c>
    </row>
    <row r="47" spans="1:7" ht="32.25" customHeight="1" thickBot="1" x14ac:dyDescent="0.3">
      <c r="A47" s="86"/>
      <c r="B47" s="29" t="s">
        <v>67</v>
      </c>
      <c r="C47" s="21" t="s">
        <v>79</v>
      </c>
      <c r="D47" s="23" t="s">
        <v>57</v>
      </c>
      <c r="E47" s="22"/>
      <c r="F47" s="22"/>
      <c r="G47" s="44">
        <f>43+44+119-78-2+51</f>
        <v>177</v>
      </c>
    </row>
    <row r="48" spans="1:7" ht="32.25" customHeight="1" thickBot="1" x14ac:dyDescent="0.3">
      <c r="A48" s="86"/>
      <c r="B48" s="30" t="s">
        <v>78</v>
      </c>
      <c r="C48" s="24" t="s">
        <v>79</v>
      </c>
      <c r="D48" s="27" t="s">
        <v>57</v>
      </c>
      <c r="E48" s="26"/>
      <c r="F48" s="26"/>
      <c r="G48" s="45">
        <v>2</v>
      </c>
    </row>
    <row r="49" spans="1:7" ht="32.25" customHeight="1" thickBot="1" x14ac:dyDescent="0.3">
      <c r="A49" s="86"/>
      <c r="B49" s="31" t="s">
        <v>27</v>
      </c>
      <c r="C49" s="4" t="s">
        <v>26</v>
      </c>
      <c r="D49" s="6" t="s">
        <v>8</v>
      </c>
      <c r="E49" s="5"/>
      <c r="F49" s="5"/>
      <c r="G49" s="36" t="s">
        <v>129</v>
      </c>
    </row>
    <row r="50" spans="1:7" ht="32.25" customHeight="1" thickBot="1" x14ac:dyDescent="0.3">
      <c r="A50" s="87"/>
      <c r="B50" s="31" t="s">
        <v>28</v>
      </c>
      <c r="C50" s="4" t="s">
        <v>26</v>
      </c>
      <c r="D50" s="6" t="s">
        <v>8</v>
      </c>
      <c r="E50" s="5"/>
      <c r="F50" s="5"/>
      <c r="G50" s="36" t="s">
        <v>129</v>
      </c>
    </row>
    <row r="52" spans="1:7" ht="15.75" thickBot="1" x14ac:dyDescent="0.3"/>
    <row r="53" spans="1:7" ht="32.25" customHeight="1" thickBot="1" x14ac:dyDescent="0.3">
      <c r="A53" s="72"/>
      <c r="B53" s="12" t="s">
        <v>16</v>
      </c>
      <c r="C53" s="33" t="s">
        <v>80</v>
      </c>
      <c r="D53" s="39"/>
      <c r="E53" s="40"/>
      <c r="F53" s="40"/>
      <c r="G53" s="40"/>
    </row>
    <row r="54" spans="1:7" ht="32.25" customHeight="1" thickBot="1" x14ac:dyDescent="0.3">
      <c r="A54" s="73"/>
      <c r="B54" s="12" t="s">
        <v>17</v>
      </c>
      <c r="C54" s="32" t="s">
        <v>29</v>
      </c>
      <c r="D54" s="78" t="s">
        <v>89</v>
      </c>
      <c r="E54" s="79"/>
      <c r="F54" s="79"/>
      <c r="G54" s="79"/>
    </row>
    <row r="55" spans="1:7" ht="16.5" customHeight="1" thickBot="1" x14ac:dyDescent="0.3">
      <c r="A55" s="3"/>
      <c r="B55" s="3"/>
      <c r="C55" s="4"/>
      <c r="D55" s="6"/>
      <c r="E55" s="5"/>
      <c r="F55" s="5"/>
      <c r="G55" s="5"/>
    </row>
    <row r="56" spans="1:7" ht="32.25" customHeight="1" thickBot="1" x14ac:dyDescent="0.3">
      <c r="A56" s="80" t="s">
        <v>1</v>
      </c>
      <c r="B56" s="80" t="s">
        <v>2</v>
      </c>
      <c r="C56" s="83" t="s">
        <v>3</v>
      </c>
      <c r="D56" s="80" t="s">
        <v>4</v>
      </c>
      <c r="E56" s="7" t="s">
        <v>15</v>
      </c>
      <c r="F56" s="7" t="s">
        <v>15</v>
      </c>
      <c r="G56" s="7" t="s">
        <v>15</v>
      </c>
    </row>
    <row r="57" spans="1:7" ht="32.25" customHeight="1" thickBot="1" x14ac:dyDescent="0.3">
      <c r="A57" s="81"/>
      <c r="B57" s="82"/>
      <c r="C57" s="84"/>
      <c r="D57" s="82"/>
      <c r="E57" s="25" t="s">
        <v>64</v>
      </c>
      <c r="F57" s="25" t="s">
        <v>65</v>
      </c>
      <c r="G57" s="25" t="s">
        <v>66</v>
      </c>
    </row>
    <row r="58" spans="1:7" ht="32.25" customHeight="1" thickBot="1" x14ac:dyDescent="0.3">
      <c r="A58" s="85" t="s">
        <v>25</v>
      </c>
      <c r="B58" s="28" t="s">
        <v>25</v>
      </c>
      <c r="C58" s="10"/>
      <c r="D58" s="11"/>
      <c r="E58" s="9"/>
      <c r="F58" s="9"/>
      <c r="G58" s="9"/>
    </row>
    <row r="59" spans="1:7" ht="32.25" customHeight="1" thickBot="1" x14ac:dyDescent="0.3">
      <c r="A59" s="86"/>
      <c r="B59" s="29" t="s">
        <v>68</v>
      </c>
      <c r="C59" s="21" t="s">
        <v>79</v>
      </c>
      <c r="D59" s="23" t="s">
        <v>57</v>
      </c>
      <c r="E59" s="22"/>
      <c r="F59" s="22"/>
      <c r="G59" s="44">
        <f>224+328+435+291</f>
        <v>1278</v>
      </c>
    </row>
    <row r="60" spans="1:7" ht="32.25" customHeight="1" thickBot="1" x14ac:dyDescent="0.3">
      <c r="A60" s="86"/>
      <c r="B60" s="29" t="s">
        <v>67</v>
      </c>
      <c r="C60" s="21" t="s">
        <v>79</v>
      </c>
      <c r="D60" s="23" t="s">
        <v>57</v>
      </c>
      <c r="E60" s="22"/>
      <c r="F60" s="22"/>
      <c r="G60" s="44">
        <f>1417+1570-435-105+866</f>
        <v>3313</v>
      </c>
    </row>
    <row r="61" spans="1:7" ht="32.25" customHeight="1" thickBot="1" x14ac:dyDescent="0.3">
      <c r="A61" s="86"/>
      <c r="B61" s="30" t="s">
        <v>78</v>
      </c>
      <c r="C61" s="24" t="s">
        <v>79</v>
      </c>
      <c r="D61" s="27" t="s">
        <v>57</v>
      </c>
      <c r="E61" s="26"/>
      <c r="F61" s="26"/>
      <c r="G61" s="45">
        <f>75+94+105+78</f>
        <v>352</v>
      </c>
    </row>
    <row r="62" spans="1:7" ht="32.25" customHeight="1" thickBot="1" x14ac:dyDescent="0.3">
      <c r="A62" s="86"/>
      <c r="B62" s="31" t="s">
        <v>27</v>
      </c>
      <c r="C62" s="4" t="s">
        <v>26</v>
      </c>
      <c r="D62" s="6" t="s">
        <v>8</v>
      </c>
      <c r="E62" s="5"/>
      <c r="F62" s="5"/>
      <c r="G62" s="36" t="s">
        <v>129</v>
      </c>
    </row>
    <row r="63" spans="1:7" ht="32.25" customHeight="1" thickBot="1" x14ac:dyDescent="0.3">
      <c r="A63" s="87"/>
      <c r="B63" s="31" t="s">
        <v>28</v>
      </c>
      <c r="C63" s="4" t="s">
        <v>26</v>
      </c>
      <c r="D63" s="6" t="s">
        <v>8</v>
      </c>
      <c r="E63" s="5"/>
      <c r="F63" s="5"/>
      <c r="G63" s="36" t="s">
        <v>129</v>
      </c>
    </row>
    <row r="64" spans="1:7" ht="15" customHeight="1" x14ac:dyDescent="0.25"/>
    <row r="65" spans="1:7" ht="15" customHeight="1" thickBot="1" x14ac:dyDescent="0.3"/>
    <row r="66" spans="1:7" ht="32.25" customHeight="1" thickBot="1" x14ac:dyDescent="0.3">
      <c r="A66" s="72"/>
      <c r="B66" s="12" t="s">
        <v>16</v>
      </c>
      <c r="C66" s="33" t="s">
        <v>80</v>
      </c>
      <c r="D66" s="39"/>
      <c r="E66" s="40"/>
      <c r="F66" s="40"/>
      <c r="G66" s="40"/>
    </row>
    <row r="67" spans="1:7" ht="32.25" customHeight="1" thickBot="1" x14ac:dyDescent="0.3">
      <c r="A67" s="73"/>
      <c r="B67" s="12" t="s">
        <v>17</v>
      </c>
      <c r="C67" s="32" t="s">
        <v>29</v>
      </c>
      <c r="D67" s="78" t="s">
        <v>91</v>
      </c>
      <c r="E67" s="79"/>
      <c r="F67" s="79"/>
      <c r="G67" s="79"/>
    </row>
    <row r="68" spans="1:7" ht="16.5" customHeight="1" thickBot="1" x14ac:dyDescent="0.3">
      <c r="A68" s="3"/>
      <c r="B68" s="3"/>
      <c r="C68" s="4"/>
      <c r="D68" s="6"/>
      <c r="E68" s="5"/>
      <c r="F68" s="5"/>
      <c r="G68" s="5"/>
    </row>
    <row r="69" spans="1:7" ht="32.25" customHeight="1" thickBot="1" x14ac:dyDescent="0.3">
      <c r="A69" s="80" t="s">
        <v>1</v>
      </c>
      <c r="B69" s="80" t="s">
        <v>2</v>
      </c>
      <c r="C69" s="83" t="s">
        <v>3</v>
      </c>
      <c r="D69" s="80" t="s">
        <v>4</v>
      </c>
      <c r="E69" s="7" t="s">
        <v>15</v>
      </c>
      <c r="F69" s="7" t="s">
        <v>15</v>
      </c>
      <c r="G69" s="7" t="s">
        <v>15</v>
      </c>
    </row>
    <row r="70" spans="1:7" ht="32.25" customHeight="1" thickBot="1" x14ac:dyDescent="0.3">
      <c r="A70" s="81"/>
      <c r="B70" s="82"/>
      <c r="C70" s="84"/>
      <c r="D70" s="82"/>
      <c r="E70" s="25" t="s">
        <v>64</v>
      </c>
      <c r="F70" s="25" t="s">
        <v>65</v>
      </c>
      <c r="G70" s="25" t="s">
        <v>66</v>
      </c>
    </row>
    <row r="71" spans="1:7" ht="32.25" customHeight="1" thickBot="1" x14ac:dyDescent="0.3">
      <c r="A71" s="85" t="s">
        <v>25</v>
      </c>
      <c r="B71" s="28" t="s">
        <v>25</v>
      </c>
      <c r="C71" s="10"/>
      <c r="D71" s="11"/>
      <c r="E71" s="9"/>
      <c r="F71" s="9"/>
      <c r="G71" s="9"/>
    </row>
    <row r="72" spans="1:7" ht="32.25" customHeight="1" thickBot="1" x14ac:dyDescent="0.3">
      <c r="A72" s="86"/>
      <c r="B72" s="29" t="s">
        <v>68</v>
      </c>
      <c r="C72" s="21" t="s">
        <v>79</v>
      </c>
      <c r="D72" s="23" t="s">
        <v>57</v>
      </c>
      <c r="E72" s="22"/>
      <c r="F72" s="22"/>
      <c r="G72" s="44">
        <f>90+81+85+67</f>
        <v>323</v>
      </c>
    </row>
    <row r="73" spans="1:7" ht="32.25" customHeight="1" thickBot="1" x14ac:dyDescent="0.3">
      <c r="A73" s="86"/>
      <c r="B73" s="29" t="s">
        <v>67</v>
      </c>
      <c r="C73" s="21" t="s">
        <v>79</v>
      </c>
      <c r="D73" s="23" t="s">
        <v>57</v>
      </c>
      <c r="E73" s="22"/>
      <c r="F73" s="22"/>
      <c r="G73" s="44">
        <f>375+561-81-62+470+487</f>
        <v>1750</v>
      </c>
    </row>
    <row r="74" spans="1:7" ht="32.25" customHeight="1" thickBot="1" x14ac:dyDescent="0.3">
      <c r="A74" s="86"/>
      <c r="B74" s="30" t="s">
        <v>78</v>
      </c>
      <c r="C74" s="24" t="s">
        <v>79</v>
      </c>
      <c r="D74" s="27" t="s">
        <v>57</v>
      </c>
      <c r="E74" s="26"/>
      <c r="F74" s="26"/>
      <c r="G74" s="45">
        <f>61+62+70+15</f>
        <v>208</v>
      </c>
    </row>
    <row r="75" spans="1:7" ht="32.25" customHeight="1" thickBot="1" x14ac:dyDescent="0.3">
      <c r="A75" s="86"/>
      <c r="B75" s="31" t="s">
        <v>27</v>
      </c>
      <c r="C75" s="4" t="s">
        <v>26</v>
      </c>
      <c r="D75" s="6" t="s">
        <v>8</v>
      </c>
      <c r="E75" s="5"/>
      <c r="F75" s="5"/>
      <c r="G75" s="36" t="s">
        <v>129</v>
      </c>
    </row>
    <row r="76" spans="1:7" ht="32.25" customHeight="1" thickBot="1" x14ac:dyDescent="0.3">
      <c r="A76" s="87"/>
      <c r="B76" s="31" t="s">
        <v>28</v>
      </c>
      <c r="C76" s="4" t="s">
        <v>26</v>
      </c>
      <c r="D76" s="6" t="s">
        <v>8</v>
      </c>
      <c r="E76" s="5"/>
      <c r="F76" s="5"/>
      <c r="G76" s="36" t="s">
        <v>129</v>
      </c>
    </row>
    <row r="77" spans="1:7" ht="15" customHeight="1" x14ac:dyDescent="0.25"/>
    <row r="78" spans="1:7" ht="15" customHeight="1" thickBot="1" x14ac:dyDescent="0.3"/>
    <row r="79" spans="1:7" ht="32.25" customHeight="1" thickBot="1" x14ac:dyDescent="0.3">
      <c r="A79" s="72"/>
      <c r="B79" s="12" t="s">
        <v>16</v>
      </c>
      <c r="C79" s="33" t="s">
        <v>80</v>
      </c>
      <c r="D79" s="39"/>
      <c r="E79" s="40"/>
      <c r="F79" s="40"/>
      <c r="G79" s="40"/>
    </row>
    <row r="80" spans="1:7" ht="32.25" customHeight="1" thickBot="1" x14ac:dyDescent="0.3">
      <c r="A80" s="73"/>
      <c r="B80" s="12" t="s">
        <v>17</v>
      </c>
      <c r="C80" s="32" t="s">
        <v>29</v>
      </c>
      <c r="D80" s="78" t="s">
        <v>93</v>
      </c>
      <c r="E80" s="79"/>
      <c r="F80" s="79"/>
      <c r="G80" s="79"/>
    </row>
    <row r="81" spans="1:7" ht="16.5" customHeight="1" thickBot="1" x14ac:dyDescent="0.3">
      <c r="A81" s="3"/>
      <c r="B81" s="3"/>
      <c r="C81" s="4"/>
      <c r="D81" s="6"/>
      <c r="E81" s="5"/>
      <c r="F81" s="5"/>
      <c r="G81" s="5"/>
    </row>
    <row r="82" spans="1:7" ht="32.25" customHeight="1" thickBot="1" x14ac:dyDescent="0.3">
      <c r="A82" s="80" t="s">
        <v>1</v>
      </c>
      <c r="B82" s="80" t="s">
        <v>2</v>
      </c>
      <c r="C82" s="83" t="s">
        <v>3</v>
      </c>
      <c r="D82" s="80" t="s">
        <v>4</v>
      </c>
      <c r="E82" s="7" t="s">
        <v>15</v>
      </c>
      <c r="F82" s="7" t="s">
        <v>15</v>
      </c>
      <c r="G82" s="7" t="s">
        <v>15</v>
      </c>
    </row>
    <row r="83" spans="1:7" ht="32.25" customHeight="1" thickBot="1" x14ac:dyDescent="0.3">
      <c r="A83" s="81"/>
      <c r="B83" s="82"/>
      <c r="C83" s="84"/>
      <c r="D83" s="82"/>
      <c r="E83" s="25" t="s">
        <v>64</v>
      </c>
      <c r="F83" s="25" t="s">
        <v>65</v>
      </c>
      <c r="G83" s="25" t="s">
        <v>66</v>
      </c>
    </row>
    <row r="84" spans="1:7" ht="32.25" customHeight="1" thickBot="1" x14ac:dyDescent="0.3">
      <c r="A84" s="85" t="s">
        <v>25</v>
      </c>
      <c r="B84" s="28" t="s">
        <v>25</v>
      </c>
      <c r="C84" s="10"/>
      <c r="D84" s="11"/>
      <c r="E84" s="9"/>
      <c r="F84" s="9"/>
      <c r="G84" s="9"/>
    </row>
    <row r="85" spans="1:7" ht="32.25" customHeight="1" thickBot="1" x14ac:dyDescent="0.3">
      <c r="A85" s="86"/>
      <c r="B85" s="29" t="s">
        <v>68</v>
      </c>
      <c r="C85" s="21" t="s">
        <v>79</v>
      </c>
      <c r="D85" s="23" t="s">
        <v>57</v>
      </c>
      <c r="E85" s="22"/>
      <c r="F85" s="22"/>
      <c r="G85" s="44">
        <f>25+29+44+25</f>
        <v>123</v>
      </c>
    </row>
    <row r="86" spans="1:7" ht="32.25" customHeight="1" thickBot="1" x14ac:dyDescent="0.3">
      <c r="A86" s="86"/>
      <c r="B86" s="29" t="s">
        <v>67</v>
      </c>
      <c r="C86" s="21" t="s">
        <v>79</v>
      </c>
      <c r="D86" s="23" t="s">
        <v>57</v>
      </c>
      <c r="E86" s="22"/>
      <c r="F86" s="22"/>
      <c r="G86" s="44">
        <f>87+90+117+93</f>
        <v>387</v>
      </c>
    </row>
    <row r="87" spans="1:7" ht="32.25" customHeight="1" thickBot="1" x14ac:dyDescent="0.3">
      <c r="A87" s="86"/>
      <c r="B87" s="30" t="s">
        <v>78</v>
      </c>
      <c r="C87" s="24" t="s">
        <v>79</v>
      </c>
      <c r="D87" s="27" t="s">
        <v>57</v>
      </c>
      <c r="E87" s="26"/>
      <c r="F87" s="26"/>
      <c r="G87" s="45">
        <v>0</v>
      </c>
    </row>
    <row r="88" spans="1:7" ht="32.25" customHeight="1" thickBot="1" x14ac:dyDescent="0.3">
      <c r="A88" s="86"/>
      <c r="B88" s="31" t="s">
        <v>27</v>
      </c>
      <c r="C88" s="4" t="s">
        <v>26</v>
      </c>
      <c r="D88" s="6" t="s">
        <v>8</v>
      </c>
      <c r="E88" s="5"/>
      <c r="F88" s="5"/>
      <c r="G88" s="36" t="s">
        <v>129</v>
      </c>
    </row>
    <row r="89" spans="1:7" ht="32.25" customHeight="1" thickBot="1" x14ac:dyDescent="0.3">
      <c r="A89" s="87"/>
      <c r="B89" s="31" t="s">
        <v>28</v>
      </c>
      <c r="C89" s="4" t="s">
        <v>26</v>
      </c>
      <c r="D89" s="6" t="s">
        <v>8</v>
      </c>
      <c r="E89" s="5"/>
      <c r="F89" s="5"/>
      <c r="G89" s="36" t="s">
        <v>129</v>
      </c>
    </row>
    <row r="90" spans="1:7" ht="15" customHeight="1" x14ac:dyDescent="0.25"/>
    <row r="91" spans="1:7" ht="15" customHeight="1" thickBot="1" x14ac:dyDescent="0.3"/>
    <row r="92" spans="1:7" ht="32.25" customHeight="1" thickBot="1" x14ac:dyDescent="0.3">
      <c r="A92" s="72"/>
      <c r="B92" s="12" t="s">
        <v>16</v>
      </c>
      <c r="C92" s="33" t="s">
        <v>80</v>
      </c>
      <c r="D92" s="39"/>
      <c r="E92" s="40"/>
      <c r="F92" s="40"/>
      <c r="G92" s="40"/>
    </row>
    <row r="93" spans="1:7" ht="32.25" customHeight="1" thickBot="1" x14ac:dyDescent="0.3">
      <c r="A93" s="73"/>
      <c r="B93" s="12" t="s">
        <v>17</v>
      </c>
      <c r="C93" s="32" t="s">
        <v>29</v>
      </c>
      <c r="D93" s="78" t="s">
        <v>95</v>
      </c>
      <c r="E93" s="79"/>
      <c r="F93" s="79"/>
      <c r="G93" s="79"/>
    </row>
    <row r="94" spans="1:7" ht="17.25" customHeight="1" thickBot="1" x14ac:dyDescent="0.3">
      <c r="A94" s="3"/>
      <c r="B94" s="3"/>
      <c r="C94" s="4"/>
      <c r="D94" s="6"/>
      <c r="E94" s="5"/>
      <c r="F94" s="5"/>
      <c r="G94" s="5"/>
    </row>
    <row r="95" spans="1:7" ht="32.25" customHeight="1" thickBot="1" x14ac:dyDescent="0.3">
      <c r="A95" s="80" t="s">
        <v>1</v>
      </c>
      <c r="B95" s="80" t="s">
        <v>2</v>
      </c>
      <c r="C95" s="83" t="s">
        <v>3</v>
      </c>
      <c r="D95" s="80" t="s">
        <v>4</v>
      </c>
      <c r="E95" s="7" t="s">
        <v>15</v>
      </c>
      <c r="F95" s="7" t="s">
        <v>15</v>
      </c>
      <c r="G95" s="7" t="s">
        <v>15</v>
      </c>
    </row>
    <row r="96" spans="1:7" ht="32.25" customHeight="1" thickBot="1" x14ac:dyDescent="0.3">
      <c r="A96" s="81"/>
      <c r="B96" s="82"/>
      <c r="C96" s="84"/>
      <c r="D96" s="82"/>
      <c r="E96" s="25" t="s">
        <v>64</v>
      </c>
      <c r="F96" s="25" t="s">
        <v>65</v>
      </c>
      <c r="G96" s="25" t="s">
        <v>66</v>
      </c>
    </row>
    <row r="97" spans="1:7" ht="32.25" customHeight="1" thickBot="1" x14ac:dyDescent="0.3">
      <c r="A97" s="85" t="s">
        <v>25</v>
      </c>
      <c r="B97" s="28" t="s">
        <v>25</v>
      </c>
      <c r="C97" s="10"/>
      <c r="D97" s="11"/>
      <c r="E97" s="9"/>
      <c r="F97" s="9"/>
      <c r="G97" s="9"/>
    </row>
    <row r="98" spans="1:7" ht="32.25" customHeight="1" thickBot="1" x14ac:dyDescent="0.3">
      <c r="A98" s="86"/>
      <c r="B98" s="29" t="s">
        <v>68</v>
      </c>
      <c r="C98" s="21" t="s">
        <v>79</v>
      </c>
      <c r="D98" s="23" t="s">
        <v>57</v>
      </c>
      <c r="E98" s="22"/>
      <c r="F98" s="22"/>
      <c r="G98" s="44">
        <f>12+14+29+13</f>
        <v>68</v>
      </c>
    </row>
    <row r="99" spans="1:7" ht="32.25" customHeight="1" thickBot="1" x14ac:dyDescent="0.3">
      <c r="A99" s="86"/>
      <c r="B99" s="29" t="s">
        <v>67</v>
      </c>
      <c r="C99" s="21" t="s">
        <v>79</v>
      </c>
      <c r="D99" s="23" t="s">
        <v>57</v>
      </c>
      <c r="E99" s="22"/>
      <c r="F99" s="22"/>
      <c r="G99" s="44">
        <f>90+97+121+95</f>
        <v>403</v>
      </c>
    </row>
    <row r="100" spans="1:7" ht="32.25" customHeight="1" thickBot="1" x14ac:dyDescent="0.3">
      <c r="A100" s="86"/>
      <c r="B100" s="30" t="s">
        <v>78</v>
      </c>
      <c r="C100" s="24" t="s">
        <v>79</v>
      </c>
      <c r="D100" s="27" t="s">
        <v>57</v>
      </c>
      <c r="E100" s="26"/>
      <c r="F100" s="26"/>
      <c r="G100" s="45">
        <f>13+12</f>
        <v>25</v>
      </c>
    </row>
    <row r="101" spans="1:7" ht="32.25" customHeight="1" thickBot="1" x14ac:dyDescent="0.3">
      <c r="A101" s="86"/>
      <c r="B101" s="31" t="s">
        <v>27</v>
      </c>
      <c r="C101" s="4" t="s">
        <v>26</v>
      </c>
      <c r="D101" s="6" t="s">
        <v>8</v>
      </c>
      <c r="E101" s="5"/>
      <c r="F101" s="5"/>
      <c r="G101" s="36" t="s">
        <v>129</v>
      </c>
    </row>
    <row r="102" spans="1:7" ht="32.25" customHeight="1" thickBot="1" x14ac:dyDescent="0.3">
      <c r="A102" s="87"/>
      <c r="B102" s="31" t="s">
        <v>28</v>
      </c>
      <c r="C102" s="4" t="s">
        <v>26</v>
      </c>
      <c r="D102" s="6" t="s">
        <v>8</v>
      </c>
      <c r="E102" s="5"/>
      <c r="F102" s="5"/>
      <c r="G102" s="36" t="s">
        <v>129</v>
      </c>
    </row>
    <row r="103" spans="1:7" ht="15" customHeight="1" x14ac:dyDescent="0.25"/>
    <row r="104" spans="1:7" ht="15" customHeight="1" thickBot="1" x14ac:dyDescent="0.3"/>
    <row r="105" spans="1:7" ht="32.25" customHeight="1" thickBot="1" x14ac:dyDescent="0.3">
      <c r="A105" s="72"/>
      <c r="B105" s="12" t="s">
        <v>16</v>
      </c>
      <c r="C105" s="33" t="s">
        <v>80</v>
      </c>
      <c r="D105" s="39"/>
      <c r="E105" s="40"/>
      <c r="F105" s="40"/>
      <c r="G105" s="40"/>
    </row>
    <row r="106" spans="1:7" ht="32.25" customHeight="1" thickBot="1" x14ac:dyDescent="0.3">
      <c r="A106" s="73"/>
      <c r="B106" s="12" t="s">
        <v>17</v>
      </c>
      <c r="C106" s="32" t="s">
        <v>29</v>
      </c>
      <c r="D106" s="78" t="s">
        <v>97</v>
      </c>
      <c r="E106" s="79"/>
      <c r="F106" s="79"/>
      <c r="G106" s="79"/>
    </row>
    <row r="107" spans="1:7" ht="13.5" customHeight="1" thickBot="1" x14ac:dyDescent="0.3">
      <c r="A107" s="3"/>
      <c r="B107" s="3"/>
      <c r="C107" s="4"/>
      <c r="D107" s="6"/>
      <c r="E107" s="5"/>
      <c r="F107" s="5"/>
      <c r="G107" s="5"/>
    </row>
    <row r="108" spans="1:7" ht="32.25" customHeight="1" thickBot="1" x14ac:dyDescent="0.3">
      <c r="A108" s="80" t="s">
        <v>1</v>
      </c>
      <c r="B108" s="80" t="s">
        <v>2</v>
      </c>
      <c r="C108" s="83" t="s">
        <v>3</v>
      </c>
      <c r="D108" s="80" t="s">
        <v>4</v>
      </c>
      <c r="E108" s="7" t="s">
        <v>15</v>
      </c>
      <c r="F108" s="7" t="s">
        <v>15</v>
      </c>
      <c r="G108" s="7" t="s">
        <v>15</v>
      </c>
    </row>
    <row r="109" spans="1:7" ht="32.25" customHeight="1" thickBot="1" x14ac:dyDescent="0.3">
      <c r="A109" s="81"/>
      <c r="B109" s="82"/>
      <c r="C109" s="84"/>
      <c r="D109" s="82"/>
      <c r="E109" s="25" t="s">
        <v>64</v>
      </c>
      <c r="F109" s="25" t="s">
        <v>65</v>
      </c>
      <c r="G109" s="25" t="s">
        <v>66</v>
      </c>
    </row>
    <row r="110" spans="1:7" ht="32.25" customHeight="1" thickBot="1" x14ac:dyDescent="0.3">
      <c r="A110" s="85" t="s">
        <v>25</v>
      </c>
      <c r="B110" s="28" t="s">
        <v>25</v>
      </c>
      <c r="C110" s="10"/>
      <c r="D110" s="11"/>
      <c r="E110" s="9"/>
      <c r="F110" s="9"/>
      <c r="G110" s="9"/>
    </row>
    <row r="111" spans="1:7" ht="32.25" customHeight="1" thickBot="1" x14ac:dyDescent="0.3">
      <c r="A111" s="86"/>
      <c r="B111" s="29" t="s">
        <v>68</v>
      </c>
      <c r="C111" s="21" t="s">
        <v>79</v>
      </c>
      <c r="D111" s="23" t="s">
        <v>57</v>
      </c>
      <c r="E111" s="22"/>
      <c r="F111" s="22"/>
      <c r="G111" s="44">
        <f>13+13+13+13</f>
        <v>52</v>
      </c>
    </row>
    <row r="112" spans="1:7" ht="32.25" customHeight="1" thickBot="1" x14ac:dyDescent="0.3">
      <c r="A112" s="86"/>
      <c r="B112" s="29" t="s">
        <v>67</v>
      </c>
      <c r="C112" s="21" t="s">
        <v>79</v>
      </c>
      <c r="D112" s="23" t="s">
        <v>57</v>
      </c>
      <c r="E112" s="22"/>
      <c r="F112" s="22"/>
      <c r="G112" s="44">
        <f>66+68+71+93</f>
        <v>298</v>
      </c>
    </row>
    <row r="113" spans="1:7" ht="32.25" customHeight="1" thickBot="1" x14ac:dyDescent="0.3">
      <c r="A113" s="86"/>
      <c r="B113" s="30" t="s">
        <v>78</v>
      </c>
      <c r="C113" s="24" t="s">
        <v>79</v>
      </c>
      <c r="D113" s="27" t="s">
        <v>57</v>
      </c>
      <c r="E113" s="26"/>
      <c r="F113" s="26"/>
      <c r="G113" s="45">
        <v>0</v>
      </c>
    </row>
    <row r="114" spans="1:7" ht="32.25" customHeight="1" thickBot="1" x14ac:dyDescent="0.3">
      <c r="A114" s="86"/>
      <c r="B114" s="31" t="s">
        <v>27</v>
      </c>
      <c r="C114" s="4" t="s">
        <v>26</v>
      </c>
      <c r="D114" s="6" t="s">
        <v>8</v>
      </c>
      <c r="E114" s="5"/>
      <c r="F114" s="5"/>
      <c r="G114" s="36" t="s">
        <v>129</v>
      </c>
    </row>
    <row r="115" spans="1:7" ht="32.25" customHeight="1" thickBot="1" x14ac:dyDescent="0.3">
      <c r="A115" s="87"/>
      <c r="B115" s="31" t="s">
        <v>28</v>
      </c>
      <c r="C115" s="4" t="s">
        <v>26</v>
      </c>
      <c r="D115" s="6" t="s">
        <v>8</v>
      </c>
      <c r="E115" s="5"/>
      <c r="F115" s="5"/>
      <c r="G115" s="36" t="s">
        <v>129</v>
      </c>
    </row>
    <row r="116" spans="1:7" ht="15" customHeight="1" x14ac:dyDescent="0.25"/>
    <row r="117" spans="1:7" ht="15" customHeight="1" thickBot="1" x14ac:dyDescent="0.3"/>
    <row r="118" spans="1:7" ht="32.25" customHeight="1" thickBot="1" x14ac:dyDescent="0.3">
      <c r="A118" s="72"/>
      <c r="B118" s="12" t="s">
        <v>16</v>
      </c>
      <c r="C118" s="33" t="s">
        <v>80</v>
      </c>
      <c r="D118" s="39"/>
      <c r="E118" s="40"/>
      <c r="F118" s="40"/>
      <c r="G118" s="40"/>
    </row>
    <row r="119" spans="1:7" ht="32.25" customHeight="1" thickBot="1" x14ac:dyDescent="0.3">
      <c r="A119" s="73"/>
      <c r="B119" s="12" t="s">
        <v>17</v>
      </c>
      <c r="C119" s="32" t="s">
        <v>29</v>
      </c>
      <c r="D119" s="78" t="s">
        <v>99</v>
      </c>
      <c r="E119" s="79"/>
      <c r="F119" s="79"/>
      <c r="G119" s="79"/>
    </row>
    <row r="120" spans="1:7" ht="18.75" customHeight="1" thickBot="1" x14ac:dyDescent="0.3">
      <c r="A120" s="3"/>
      <c r="B120" s="3"/>
      <c r="C120" s="4"/>
      <c r="D120" s="6"/>
      <c r="E120" s="5"/>
      <c r="F120" s="5"/>
      <c r="G120" s="5"/>
    </row>
    <row r="121" spans="1:7" ht="32.25" customHeight="1" thickBot="1" x14ac:dyDescent="0.3">
      <c r="A121" s="80" t="s">
        <v>1</v>
      </c>
      <c r="B121" s="80" t="s">
        <v>2</v>
      </c>
      <c r="C121" s="83" t="s">
        <v>3</v>
      </c>
      <c r="D121" s="80" t="s">
        <v>4</v>
      </c>
      <c r="E121" s="7" t="s">
        <v>15</v>
      </c>
      <c r="F121" s="7" t="s">
        <v>15</v>
      </c>
      <c r="G121" s="7" t="s">
        <v>15</v>
      </c>
    </row>
    <row r="122" spans="1:7" ht="32.25" customHeight="1" thickBot="1" x14ac:dyDescent="0.3">
      <c r="A122" s="81"/>
      <c r="B122" s="82"/>
      <c r="C122" s="84"/>
      <c r="D122" s="82"/>
      <c r="E122" s="25" t="s">
        <v>64</v>
      </c>
      <c r="F122" s="25" t="s">
        <v>65</v>
      </c>
      <c r="G122" s="25" t="s">
        <v>66</v>
      </c>
    </row>
    <row r="123" spans="1:7" ht="32.25" customHeight="1" thickBot="1" x14ac:dyDescent="0.3">
      <c r="A123" s="85" t="s">
        <v>25</v>
      </c>
      <c r="B123" s="28" t="s">
        <v>25</v>
      </c>
      <c r="C123" s="10"/>
      <c r="D123" s="11"/>
      <c r="E123" s="9"/>
      <c r="F123" s="9"/>
      <c r="G123" s="9"/>
    </row>
    <row r="124" spans="1:7" ht="32.25" customHeight="1" thickBot="1" x14ac:dyDescent="0.3">
      <c r="A124" s="86"/>
      <c r="B124" s="29" t="s">
        <v>68</v>
      </c>
      <c r="C124" s="21" t="s">
        <v>79</v>
      </c>
      <c r="D124" s="23" t="s">
        <v>57</v>
      </c>
      <c r="E124" s="22"/>
      <c r="F124" s="22"/>
      <c r="G124" s="44">
        <f>13+13+30+13</f>
        <v>69</v>
      </c>
    </row>
    <row r="125" spans="1:7" ht="32.25" customHeight="1" thickBot="1" x14ac:dyDescent="0.3">
      <c r="A125" s="86"/>
      <c r="B125" s="29" t="s">
        <v>67</v>
      </c>
      <c r="C125" s="21" t="s">
        <v>79</v>
      </c>
      <c r="D125" s="23" t="s">
        <v>57</v>
      </c>
      <c r="E125" s="22"/>
      <c r="F125" s="22"/>
      <c r="G125" s="44">
        <f>78+88+127+91</f>
        <v>384</v>
      </c>
    </row>
    <row r="126" spans="1:7" ht="32.25" customHeight="1" thickBot="1" x14ac:dyDescent="0.3">
      <c r="A126" s="86"/>
      <c r="B126" s="30" t="s">
        <v>78</v>
      </c>
      <c r="C126" s="24" t="s">
        <v>79</v>
      </c>
      <c r="D126" s="27" t="s">
        <v>57</v>
      </c>
      <c r="E126" s="26"/>
      <c r="F126" s="26"/>
      <c r="G126" s="45">
        <v>0</v>
      </c>
    </row>
    <row r="127" spans="1:7" ht="32.25" customHeight="1" thickBot="1" x14ac:dyDescent="0.3">
      <c r="A127" s="86"/>
      <c r="B127" s="31" t="s">
        <v>27</v>
      </c>
      <c r="C127" s="4" t="s">
        <v>26</v>
      </c>
      <c r="D127" s="6" t="s">
        <v>8</v>
      </c>
      <c r="E127" s="5"/>
      <c r="F127" s="5"/>
      <c r="G127" s="36" t="s">
        <v>129</v>
      </c>
    </row>
    <row r="128" spans="1:7" ht="32.25" customHeight="1" thickBot="1" x14ac:dyDescent="0.3">
      <c r="A128" s="87"/>
      <c r="B128" s="31" t="s">
        <v>28</v>
      </c>
      <c r="C128" s="4" t="s">
        <v>26</v>
      </c>
      <c r="D128" s="6" t="s">
        <v>8</v>
      </c>
      <c r="E128" s="5"/>
      <c r="F128" s="5"/>
      <c r="G128" s="36" t="s">
        <v>129</v>
      </c>
    </row>
    <row r="129" spans="1:7" ht="15" customHeight="1" x14ac:dyDescent="0.25"/>
    <row r="130" spans="1:7" ht="15" customHeight="1" thickBot="1" x14ac:dyDescent="0.3"/>
    <row r="131" spans="1:7" ht="32.25" customHeight="1" thickBot="1" x14ac:dyDescent="0.3">
      <c r="A131" s="72"/>
      <c r="B131" s="12" t="s">
        <v>16</v>
      </c>
      <c r="C131" s="33" t="s">
        <v>80</v>
      </c>
      <c r="D131" s="39"/>
      <c r="E131" s="40"/>
      <c r="F131" s="40"/>
      <c r="G131" s="40"/>
    </row>
    <row r="132" spans="1:7" ht="32.25" customHeight="1" thickBot="1" x14ac:dyDescent="0.3">
      <c r="A132" s="73"/>
      <c r="B132" s="12" t="s">
        <v>17</v>
      </c>
      <c r="C132" s="32" t="s">
        <v>29</v>
      </c>
      <c r="D132" s="78" t="s">
        <v>101</v>
      </c>
      <c r="E132" s="79"/>
      <c r="F132" s="79"/>
      <c r="G132" s="79"/>
    </row>
    <row r="133" spans="1:7" ht="13.5" customHeight="1" thickBot="1" x14ac:dyDescent="0.3">
      <c r="A133" s="3"/>
      <c r="B133" s="3"/>
      <c r="C133" s="4"/>
      <c r="D133" s="6"/>
      <c r="E133" s="5"/>
      <c r="F133" s="5"/>
      <c r="G133" s="5"/>
    </row>
    <row r="134" spans="1:7" ht="32.25" customHeight="1" thickBot="1" x14ac:dyDescent="0.3">
      <c r="A134" s="80" t="s">
        <v>1</v>
      </c>
      <c r="B134" s="80" t="s">
        <v>2</v>
      </c>
      <c r="C134" s="83" t="s">
        <v>3</v>
      </c>
      <c r="D134" s="80" t="s">
        <v>4</v>
      </c>
      <c r="E134" s="7" t="s">
        <v>15</v>
      </c>
      <c r="F134" s="7" t="s">
        <v>15</v>
      </c>
      <c r="G134" s="7" t="s">
        <v>15</v>
      </c>
    </row>
    <row r="135" spans="1:7" ht="32.25" customHeight="1" thickBot="1" x14ac:dyDescent="0.3">
      <c r="A135" s="81"/>
      <c r="B135" s="82"/>
      <c r="C135" s="84"/>
      <c r="D135" s="82"/>
      <c r="E135" s="25" t="s">
        <v>64</v>
      </c>
      <c r="F135" s="25" t="s">
        <v>65</v>
      </c>
      <c r="G135" s="25" t="s">
        <v>66</v>
      </c>
    </row>
    <row r="136" spans="1:7" ht="32.25" customHeight="1" thickBot="1" x14ac:dyDescent="0.3">
      <c r="A136" s="85" t="s">
        <v>25</v>
      </c>
      <c r="B136" s="28" t="s">
        <v>25</v>
      </c>
      <c r="C136" s="10"/>
      <c r="D136" s="11"/>
      <c r="E136" s="9"/>
      <c r="F136" s="9"/>
      <c r="G136" s="9"/>
    </row>
    <row r="137" spans="1:7" ht="32.25" customHeight="1" thickBot="1" x14ac:dyDescent="0.3">
      <c r="A137" s="86"/>
      <c r="B137" s="29" t="s">
        <v>68</v>
      </c>
      <c r="C137" s="21" t="s">
        <v>79</v>
      </c>
      <c r="D137" s="23" t="s">
        <v>57</v>
      </c>
      <c r="E137" s="22"/>
      <c r="F137" s="22"/>
      <c r="G137" s="44">
        <f>240+323+436+248</f>
        <v>1247</v>
      </c>
    </row>
    <row r="138" spans="1:7" ht="32.25" customHeight="1" thickBot="1" x14ac:dyDescent="0.3">
      <c r="A138" s="86"/>
      <c r="B138" s="29" t="s">
        <v>67</v>
      </c>
      <c r="C138" s="21" t="s">
        <v>79</v>
      </c>
      <c r="D138" s="23" t="s">
        <v>57</v>
      </c>
      <c r="E138" s="22"/>
      <c r="F138" s="22"/>
      <c r="G138" s="44">
        <f>822+1573-323-93+2068-436-100+1072</f>
        <v>4583</v>
      </c>
    </row>
    <row r="139" spans="1:7" ht="32.25" customHeight="1" thickBot="1" x14ac:dyDescent="0.3">
      <c r="A139" s="86"/>
      <c r="B139" s="30" t="s">
        <v>78</v>
      </c>
      <c r="C139" s="24" t="s">
        <v>79</v>
      </c>
      <c r="D139" s="27" t="s">
        <v>57</v>
      </c>
      <c r="E139" s="26"/>
      <c r="F139" s="26"/>
      <c r="G139" s="45">
        <f>84+93+100+87</f>
        <v>364</v>
      </c>
    </row>
    <row r="140" spans="1:7" ht="32.25" customHeight="1" thickBot="1" x14ac:dyDescent="0.3">
      <c r="A140" s="86"/>
      <c r="B140" s="31" t="s">
        <v>27</v>
      </c>
      <c r="C140" s="4" t="s">
        <v>26</v>
      </c>
      <c r="D140" s="6" t="s">
        <v>8</v>
      </c>
      <c r="E140" s="5"/>
      <c r="F140" s="5"/>
      <c r="G140" s="36" t="s">
        <v>129</v>
      </c>
    </row>
    <row r="141" spans="1:7" ht="32.25" customHeight="1" thickBot="1" x14ac:dyDescent="0.3">
      <c r="A141" s="87"/>
      <c r="B141" s="31" t="s">
        <v>28</v>
      </c>
      <c r="C141" s="4" t="s">
        <v>26</v>
      </c>
      <c r="D141" s="6" t="s">
        <v>8</v>
      </c>
      <c r="E141" s="5"/>
      <c r="F141" s="5"/>
      <c r="G141" s="36" t="s">
        <v>129</v>
      </c>
    </row>
    <row r="142" spans="1:7" ht="15" customHeight="1" x14ac:dyDescent="0.25"/>
    <row r="143" spans="1:7" ht="15" customHeight="1" thickBot="1" x14ac:dyDescent="0.3"/>
    <row r="144" spans="1:7" ht="32.25" customHeight="1" thickBot="1" x14ac:dyDescent="0.3">
      <c r="A144" s="72"/>
      <c r="B144" s="12" t="s">
        <v>16</v>
      </c>
      <c r="C144" s="33" t="s">
        <v>80</v>
      </c>
      <c r="D144" s="39"/>
      <c r="E144" s="40"/>
      <c r="F144" s="40"/>
      <c r="G144" s="40"/>
    </row>
    <row r="145" spans="1:7" ht="32.25" customHeight="1" thickBot="1" x14ac:dyDescent="0.3">
      <c r="A145" s="73"/>
      <c r="B145" s="12" t="s">
        <v>17</v>
      </c>
      <c r="C145" s="32" t="s">
        <v>29</v>
      </c>
      <c r="D145" s="78" t="s">
        <v>105</v>
      </c>
      <c r="E145" s="79"/>
      <c r="F145" s="79"/>
      <c r="G145" s="79"/>
    </row>
    <row r="146" spans="1:7" ht="16.5" customHeight="1" thickBot="1" x14ac:dyDescent="0.3">
      <c r="A146" s="3"/>
      <c r="B146" s="3"/>
      <c r="C146" s="4"/>
      <c r="D146" s="6"/>
      <c r="E146" s="5"/>
      <c r="F146" s="5"/>
      <c r="G146" s="5"/>
    </row>
    <row r="147" spans="1:7" ht="32.25" customHeight="1" thickBot="1" x14ac:dyDescent="0.3">
      <c r="A147" s="80" t="s">
        <v>1</v>
      </c>
      <c r="B147" s="80" t="s">
        <v>2</v>
      </c>
      <c r="C147" s="83" t="s">
        <v>3</v>
      </c>
      <c r="D147" s="80" t="s">
        <v>4</v>
      </c>
      <c r="E147" s="7" t="s">
        <v>15</v>
      </c>
      <c r="F147" s="7" t="s">
        <v>15</v>
      </c>
      <c r="G147" s="7" t="s">
        <v>15</v>
      </c>
    </row>
    <row r="148" spans="1:7" ht="32.25" customHeight="1" thickBot="1" x14ac:dyDescent="0.3">
      <c r="A148" s="81"/>
      <c r="B148" s="82"/>
      <c r="C148" s="84"/>
      <c r="D148" s="82"/>
      <c r="E148" s="25" t="s">
        <v>64</v>
      </c>
      <c r="F148" s="25" t="s">
        <v>65</v>
      </c>
      <c r="G148" s="25" t="s">
        <v>66</v>
      </c>
    </row>
    <row r="149" spans="1:7" ht="32.25" customHeight="1" thickBot="1" x14ac:dyDescent="0.3">
      <c r="A149" s="85" t="s">
        <v>25</v>
      </c>
      <c r="B149" s="28" t="s">
        <v>25</v>
      </c>
      <c r="C149" s="10"/>
      <c r="D149" s="11"/>
      <c r="E149" s="9"/>
      <c r="F149" s="9"/>
      <c r="G149" s="9"/>
    </row>
    <row r="150" spans="1:7" ht="32.25" customHeight="1" thickBot="1" x14ac:dyDescent="0.3">
      <c r="A150" s="86"/>
      <c r="B150" s="29" t="s">
        <v>68</v>
      </c>
      <c r="C150" s="21" t="s">
        <v>79</v>
      </c>
      <c r="D150" s="23" t="s">
        <v>57</v>
      </c>
      <c r="E150" s="22"/>
      <c r="F150" s="22"/>
      <c r="G150" s="44">
        <f>13+13+23+13</f>
        <v>62</v>
      </c>
    </row>
    <row r="151" spans="1:7" ht="32.25" customHeight="1" thickBot="1" x14ac:dyDescent="0.3">
      <c r="A151" s="86"/>
      <c r="B151" s="29" t="s">
        <v>67</v>
      </c>
      <c r="C151" s="21" t="s">
        <v>79</v>
      </c>
      <c r="D151" s="23" t="s">
        <v>57</v>
      </c>
      <c r="E151" s="22"/>
      <c r="F151" s="22"/>
      <c r="G151" s="44">
        <f>55+71+147+91</f>
        <v>364</v>
      </c>
    </row>
    <row r="152" spans="1:7" ht="32.25" customHeight="1" thickBot="1" x14ac:dyDescent="0.3">
      <c r="A152" s="86"/>
      <c r="B152" s="30" t="s">
        <v>78</v>
      </c>
      <c r="C152" s="24" t="s">
        <v>79</v>
      </c>
      <c r="D152" s="27" t="s">
        <v>57</v>
      </c>
      <c r="E152" s="26"/>
      <c r="F152" s="26"/>
      <c r="G152" s="45">
        <v>0</v>
      </c>
    </row>
    <row r="153" spans="1:7" ht="32.25" customHeight="1" thickBot="1" x14ac:dyDescent="0.3">
      <c r="A153" s="86"/>
      <c r="B153" s="31" t="s">
        <v>27</v>
      </c>
      <c r="C153" s="4" t="s">
        <v>26</v>
      </c>
      <c r="D153" s="6" t="s">
        <v>8</v>
      </c>
      <c r="E153" s="5"/>
      <c r="F153" s="5"/>
      <c r="G153" s="36" t="s">
        <v>129</v>
      </c>
    </row>
    <row r="154" spans="1:7" ht="32.25" customHeight="1" thickBot="1" x14ac:dyDescent="0.3">
      <c r="A154" s="87"/>
      <c r="B154" s="31" t="s">
        <v>28</v>
      </c>
      <c r="C154" s="4" t="s">
        <v>26</v>
      </c>
      <c r="D154" s="6" t="s">
        <v>8</v>
      </c>
      <c r="E154" s="5"/>
      <c r="F154" s="5"/>
      <c r="G154" s="36" t="s">
        <v>129</v>
      </c>
    </row>
    <row r="155" spans="1:7" ht="15" customHeight="1" x14ac:dyDescent="0.25"/>
    <row r="156" spans="1:7" ht="15" customHeight="1" thickBot="1" x14ac:dyDescent="0.3"/>
    <row r="157" spans="1:7" ht="32.25" customHeight="1" thickBot="1" x14ac:dyDescent="0.3">
      <c r="A157" s="72"/>
      <c r="B157" s="12" t="s">
        <v>16</v>
      </c>
      <c r="C157" s="33" t="s">
        <v>80</v>
      </c>
      <c r="D157" s="39"/>
      <c r="E157" s="40"/>
      <c r="F157" s="40"/>
      <c r="G157" s="40"/>
    </row>
    <row r="158" spans="1:7" ht="32.25" customHeight="1" thickBot="1" x14ac:dyDescent="0.3">
      <c r="A158" s="73"/>
      <c r="B158" s="12" t="s">
        <v>17</v>
      </c>
      <c r="C158" s="32" t="s">
        <v>29</v>
      </c>
      <c r="D158" s="78" t="s">
        <v>104</v>
      </c>
      <c r="E158" s="79"/>
      <c r="F158" s="79"/>
      <c r="G158" s="79"/>
    </row>
    <row r="159" spans="1:7" ht="14.25" customHeight="1" thickBot="1" x14ac:dyDescent="0.3">
      <c r="A159" s="3"/>
      <c r="B159" s="3"/>
      <c r="C159" s="4"/>
      <c r="D159" s="6"/>
      <c r="E159" s="5"/>
      <c r="F159" s="5"/>
      <c r="G159" s="5"/>
    </row>
    <row r="160" spans="1:7" ht="32.25" customHeight="1" thickBot="1" x14ac:dyDescent="0.3">
      <c r="A160" s="80" t="s">
        <v>1</v>
      </c>
      <c r="B160" s="80" t="s">
        <v>2</v>
      </c>
      <c r="C160" s="83" t="s">
        <v>3</v>
      </c>
      <c r="D160" s="80" t="s">
        <v>4</v>
      </c>
      <c r="E160" s="7" t="s">
        <v>15</v>
      </c>
      <c r="F160" s="7" t="s">
        <v>15</v>
      </c>
      <c r="G160" s="7" t="s">
        <v>15</v>
      </c>
    </row>
    <row r="161" spans="1:7" ht="32.25" customHeight="1" thickBot="1" x14ac:dyDescent="0.3">
      <c r="A161" s="81"/>
      <c r="B161" s="82"/>
      <c r="C161" s="84"/>
      <c r="D161" s="82"/>
      <c r="E161" s="25" t="s">
        <v>64</v>
      </c>
      <c r="F161" s="25" t="s">
        <v>65</v>
      </c>
      <c r="G161" s="25" t="s">
        <v>66</v>
      </c>
    </row>
    <row r="162" spans="1:7" ht="32.25" customHeight="1" thickBot="1" x14ac:dyDescent="0.3">
      <c r="A162" s="85" t="s">
        <v>25</v>
      </c>
      <c r="B162" s="28" t="s">
        <v>25</v>
      </c>
      <c r="C162" s="10"/>
      <c r="D162" s="11"/>
      <c r="E162" s="9"/>
      <c r="F162" s="9"/>
      <c r="G162" s="9"/>
    </row>
    <row r="163" spans="1:7" ht="32.25" customHeight="1" thickBot="1" x14ac:dyDescent="0.3">
      <c r="A163" s="86"/>
      <c r="B163" s="29" t="s">
        <v>68</v>
      </c>
      <c r="C163" s="21" t="s">
        <v>79</v>
      </c>
      <c r="D163" s="23" t="s">
        <v>57</v>
      </c>
      <c r="E163" s="22"/>
      <c r="F163" s="22"/>
      <c r="G163" s="57" t="s">
        <v>119</v>
      </c>
    </row>
    <row r="164" spans="1:7" ht="32.25" customHeight="1" thickBot="1" x14ac:dyDescent="0.3">
      <c r="A164" s="86"/>
      <c r="B164" s="29" t="s">
        <v>67</v>
      </c>
      <c r="C164" s="21" t="s">
        <v>79</v>
      </c>
      <c r="D164" s="23" t="s">
        <v>57</v>
      </c>
      <c r="E164" s="22"/>
      <c r="F164" s="22"/>
      <c r="G164" s="57" t="s">
        <v>119</v>
      </c>
    </row>
    <row r="165" spans="1:7" ht="32.25" customHeight="1" thickBot="1" x14ac:dyDescent="0.3">
      <c r="A165" s="86"/>
      <c r="B165" s="30" t="s">
        <v>78</v>
      </c>
      <c r="C165" s="24" t="s">
        <v>79</v>
      </c>
      <c r="D165" s="27" t="s">
        <v>57</v>
      </c>
      <c r="E165" s="26"/>
      <c r="F165" s="26"/>
      <c r="G165" s="58" t="s">
        <v>119</v>
      </c>
    </row>
    <row r="166" spans="1:7" ht="32.25" customHeight="1" thickBot="1" x14ac:dyDescent="0.3">
      <c r="A166" s="86"/>
      <c r="B166" s="31" t="s">
        <v>27</v>
      </c>
      <c r="C166" s="4" t="s">
        <v>26</v>
      </c>
      <c r="D166" s="6" t="s">
        <v>8</v>
      </c>
      <c r="E166" s="5"/>
      <c r="F166" s="5"/>
      <c r="G166" s="36" t="s">
        <v>129</v>
      </c>
    </row>
    <row r="167" spans="1:7" ht="32.25" customHeight="1" thickBot="1" x14ac:dyDescent="0.3">
      <c r="A167" s="87"/>
      <c r="B167" s="31" t="s">
        <v>28</v>
      </c>
      <c r="C167" s="4" t="s">
        <v>26</v>
      </c>
      <c r="D167" s="6" t="s">
        <v>8</v>
      </c>
      <c r="E167" s="5"/>
      <c r="F167" s="5"/>
      <c r="G167" s="36" t="s">
        <v>129</v>
      </c>
    </row>
    <row r="168" spans="1:7" ht="15" customHeight="1" x14ac:dyDescent="0.25"/>
    <row r="169" spans="1:7" ht="15" customHeight="1" thickBot="1" x14ac:dyDescent="0.3"/>
    <row r="170" spans="1:7" ht="32.25" customHeight="1" thickBot="1" x14ac:dyDescent="0.3">
      <c r="A170" s="72"/>
      <c r="B170" s="12" t="s">
        <v>16</v>
      </c>
      <c r="C170" s="33" t="s">
        <v>80</v>
      </c>
      <c r="D170" s="39"/>
      <c r="E170" s="40"/>
      <c r="F170" s="40"/>
      <c r="G170" s="40"/>
    </row>
    <row r="171" spans="1:7" ht="32.25" customHeight="1" thickBot="1" x14ac:dyDescent="0.3">
      <c r="A171" s="73"/>
      <c r="B171" s="12" t="s">
        <v>17</v>
      </c>
      <c r="C171" s="32" t="s">
        <v>29</v>
      </c>
      <c r="D171" s="78" t="s">
        <v>116</v>
      </c>
      <c r="E171" s="79"/>
      <c r="F171" s="79"/>
      <c r="G171" s="79"/>
    </row>
    <row r="172" spans="1:7" ht="16.5" customHeight="1" thickBot="1" x14ac:dyDescent="0.3">
      <c r="A172" s="3"/>
      <c r="B172" s="3"/>
      <c r="C172" s="4"/>
      <c r="D172" s="6"/>
      <c r="E172" s="5"/>
      <c r="F172" s="5"/>
      <c r="G172" s="5"/>
    </row>
    <row r="173" spans="1:7" ht="32.25" customHeight="1" thickBot="1" x14ac:dyDescent="0.3">
      <c r="A173" s="80" t="s">
        <v>1</v>
      </c>
      <c r="B173" s="80" t="s">
        <v>2</v>
      </c>
      <c r="C173" s="83" t="s">
        <v>3</v>
      </c>
      <c r="D173" s="80" t="s">
        <v>4</v>
      </c>
      <c r="E173" s="7" t="s">
        <v>15</v>
      </c>
      <c r="F173" s="7" t="s">
        <v>15</v>
      </c>
      <c r="G173" s="7" t="s">
        <v>15</v>
      </c>
    </row>
    <row r="174" spans="1:7" ht="32.25" customHeight="1" thickBot="1" x14ac:dyDescent="0.3">
      <c r="A174" s="81"/>
      <c r="B174" s="82"/>
      <c r="C174" s="84"/>
      <c r="D174" s="82"/>
      <c r="E174" s="25" t="s">
        <v>64</v>
      </c>
      <c r="F174" s="25" t="s">
        <v>65</v>
      </c>
      <c r="G174" s="25" t="s">
        <v>66</v>
      </c>
    </row>
    <row r="175" spans="1:7" ht="32.25" customHeight="1" thickBot="1" x14ac:dyDescent="0.3">
      <c r="A175" s="85" t="s">
        <v>25</v>
      </c>
      <c r="B175" s="28" t="s">
        <v>25</v>
      </c>
      <c r="C175" s="10"/>
      <c r="D175" s="11"/>
      <c r="E175" s="9"/>
      <c r="F175" s="9"/>
      <c r="G175" s="9"/>
    </row>
    <row r="176" spans="1:7" ht="32.25" customHeight="1" thickBot="1" x14ac:dyDescent="0.3">
      <c r="A176" s="86"/>
      <c r="B176" s="29" t="s">
        <v>68</v>
      </c>
      <c r="C176" s="21" t="s">
        <v>79</v>
      </c>
      <c r="D176" s="23" t="s">
        <v>57</v>
      </c>
      <c r="E176" s="22"/>
      <c r="F176" s="22"/>
      <c r="G176" s="44">
        <f>25+32+40+24</f>
        <v>121</v>
      </c>
    </row>
    <row r="177" spans="1:7" ht="32.25" customHeight="1" thickBot="1" x14ac:dyDescent="0.3">
      <c r="A177" s="86"/>
      <c r="B177" s="29" t="s">
        <v>67</v>
      </c>
      <c r="C177" s="21" t="s">
        <v>79</v>
      </c>
      <c r="D177" s="23" t="s">
        <v>57</v>
      </c>
      <c r="E177" s="22"/>
      <c r="F177" s="22"/>
      <c r="G177" s="44">
        <f>34+36+41+38</f>
        <v>149</v>
      </c>
    </row>
    <row r="178" spans="1:7" ht="32.25" customHeight="1" thickBot="1" x14ac:dyDescent="0.3">
      <c r="A178" s="86"/>
      <c r="B178" s="30" t="s">
        <v>78</v>
      </c>
      <c r="C178" s="24" t="s">
        <v>79</v>
      </c>
      <c r="D178" s="27" t="s">
        <v>57</v>
      </c>
      <c r="E178" s="26"/>
      <c r="F178" s="26"/>
      <c r="G178" s="45">
        <v>0</v>
      </c>
    </row>
    <row r="179" spans="1:7" ht="32.25" customHeight="1" thickBot="1" x14ac:dyDescent="0.3">
      <c r="A179" s="86"/>
      <c r="B179" s="31" t="s">
        <v>27</v>
      </c>
      <c r="C179" s="4" t="s">
        <v>26</v>
      </c>
      <c r="D179" s="6" t="s">
        <v>8</v>
      </c>
      <c r="E179" s="5"/>
      <c r="F179" s="5"/>
      <c r="G179" s="36" t="s">
        <v>129</v>
      </c>
    </row>
    <row r="180" spans="1:7" ht="32.25" customHeight="1" thickBot="1" x14ac:dyDescent="0.3">
      <c r="A180" s="87"/>
      <c r="B180" s="31" t="s">
        <v>28</v>
      </c>
      <c r="C180" s="4" t="s">
        <v>26</v>
      </c>
      <c r="D180" s="6" t="s">
        <v>8</v>
      </c>
      <c r="E180" s="5"/>
      <c r="F180" s="5"/>
      <c r="G180" s="36" t="s">
        <v>129</v>
      </c>
    </row>
    <row r="181" spans="1:7" ht="15" customHeight="1" x14ac:dyDescent="0.25"/>
    <row r="182" spans="1:7" ht="15" customHeight="1" thickBot="1" x14ac:dyDescent="0.3"/>
    <row r="183" spans="1:7" ht="32.25" customHeight="1" thickBot="1" x14ac:dyDescent="0.3">
      <c r="A183" s="72"/>
      <c r="B183" s="12" t="s">
        <v>16</v>
      </c>
      <c r="C183" s="33" t="s">
        <v>80</v>
      </c>
      <c r="D183" s="39"/>
      <c r="E183" s="40"/>
      <c r="F183" s="40"/>
      <c r="G183" s="40"/>
    </row>
    <row r="184" spans="1:7" ht="32.25" customHeight="1" thickBot="1" x14ac:dyDescent="0.3">
      <c r="A184" s="73"/>
      <c r="B184" s="12" t="s">
        <v>17</v>
      </c>
      <c r="C184" s="32" t="s">
        <v>29</v>
      </c>
      <c r="D184" s="78" t="s">
        <v>117</v>
      </c>
      <c r="E184" s="79"/>
      <c r="F184" s="79"/>
      <c r="G184" s="79"/>
    </row>
    <row r="185" spans="1:7" ht="16.5" customHeight="1" thickBot="1" x14ac:dyDescent="0.3">
      <c r="A185" s="3"/>
      <c r="B185" s="3"/>
      <c r="C185" s="4"/>
      <c r="D185" s="6"/>
      <c r="E185" s="5"/>
      <c r="F185" s="5"/>
      <c r="G185" s="5"/>
    </row>
    <row r="186" spans="1:7" ht="32.25" customHeight="1" thickBot="1" x14ac:dyDescent="0.3">
      <c r="A186" s="80" t="s">
        <v>1</v>
      </c>
      <c r="B186" s="80" t="s">
        <v>2</v>
      </c>
      <c r="C186" s="83" t="s">
        <v>3</v>
      </c>
      <c r="D186" s="80" t="s">
        <v>4</v>
      </c>
      <c r="E186" s="7" t="s">
        <v>15</v>
      </c>
      <c r="F186" s="7" t="s">
        <v>15</v>
      </c>
      <c r="G186" s="7" t="s">
        <v>15</v>
      </c>
    </row>
    <row r="187" spans="1:7" ht="32.25" customHeight="1" thickBot="1" x14ac:dyDescent="0.3">
      <c r="A187" s="81"/>
      <c r="B187" s="82"/>
      <c r="C187" s="84"/>
      <c r="D187" s="82"/>
      <c r="E187" s="25" t="s">
        <v>64</v>
      </c>
      <c r="F187" s="25" t="s">
        <v>65</v>
      </c>
      <c r="G187" s="25" t="s">
        <v>66</v>
      </c>
    </row>
    <row r="188" spans="1:7" ht="32.25" customHeight="1" thickBot="1" x14ac:dyDescent="0.3">
      <c r="A188" s="85" t="s">
        <v>25</v>
      </c>
      <c r="B188" s="28" t="s">
        <v>25</v>
      </c>
      <c r="C188" s="10"/>
      <c r="D188" s="11"/>
      <c r="E188" s="9"/>
      <c r="F188" s="9"/>
      <c r="G188" s="9"/>
    </row>
    <row r="189" spans="1:7" ht="32.25" customHeight="1" thickBot="1" x14ac:dyDescent="0.3">
      <c r="A189" s="86"/>
      <c r="B189" s="29" t="s">
        <v>68</v>
      </c>
      <c r="C189" s="21" t="s">
        <v>79</v>
      </c>
      <c r="D189" s="23" t="s">
        <v>57</v>
      </c>
      <c r="E189" s="22"/>
      <c r="F189" s="22"/>
      <c r="G189" s="44">
        <f>76+77+78+78</f>
        <v>309</v>
      </c>
    </row>
    <row r="190" spans="1:7" ht="32.25" customHeight="1" thickBot="1" x14ac:dyDescent="0.3">
      <c r="A190" s="86"/>
      <c r="B190" s="29" t="s">
        <v>67</v>
      </c>
      <c r="C190" s="21" t="s">
        <v>79</v>
      </c>
      <c r="D190" s="23" t="s">
        <v>57</v>
      </c>
      <c r="E190" s="22"/>
      <c r="F190" s="22"/>
      <c r="G190" s="44">
        <f>22+26+31+25</f>
        <v>104</v>
      </c>
    </row>
    <row r="191" spans="1:7" ht="32.25" customHeight="1" thickBot="1" x14ac:dyDescent="0.3">
      <c r="A191" s="86"/>
      <c r="B191" s="30" t="s">
        <v>78</v>
      </c>
      <c r="C191" s="24" t="s">
        <v>79</v>
      </c>
      <c r="D191" s="27" t="s">
        <v>57</v>
      </c>
      <c r="E191" s="26"/>
      <c r="F191" s="26"/>
      <c r="G191" s="45">
        <v>0</v>
      </c>
    </row>
    <row r="192" spans="1:7" ht="32.25" customHeight="1" thickBot="1" x14ac:dyDescent="0.3">
      <c r="A192" s="86"/>
      <c r="B192" s="31" t="s">
        <v>27</v>
      </c>
      <c r="C192" s="4" t="s">
        <v>26</v>
      </c>
      <c r="D192" s="6" t="s">
        <v>8</v>
      </c>
      <c r="E192" s="5"/>
      <c r="F192" s="5"/>
      <c r="G192" s="36" t="s">
        <v>129</v>
      </c>
    </row>
    <row r="193" spans="1:7" ht="32.25" customHeight="1" thickBot="1" x14ac:dyDescent="0.3">
      <c r="A193" s="87"/>
      <c r="B193" s="31" t="s">
        <v>28</v>
      </c>
      <c r="C193" s="4" t="s">
        <v>26</v>
      </c>
      <c r="D193" s="6" t="s">
        <v>8</v>
      </c>
      <c r="E193" s="5"/>
      <c r="F193" s="5"/>
      <c r="G193" s="36" t="s">
        <v>129</v>
      </c>
    </row>
    <row r="194" spans="1:7" ht="15" customHeight="1" x14ac:dyDescent="0.25"/>
    <row r="195" spans="1:7" ht="15" customHeight="1" thickBot="1" x14ac:dyDescent="0.3"/>
    <row r="196" spans="1:7" ht="32.25" customHeight="1" thickBot="1" x14ac:dyDescent="0.3">
      <c r="A196" s="72"/>
      <c r="B196" s="12" t="s">
        <v>16</v>
      </c>
      <c r="C196" s="33" t="s">
        <v>80</v>
      </c>
      <c r="D196" s="39"/>
      <c r="E196" s="40"/>
      <c r="F196" s="40"/>
      <c r="G196" s="40"/>
    </row>
    <row r="197" spans="1:7" ht="32.25" customHeight="1" thickBot="1" x14ac:dyDescent="0.3">
      <c r="A197" s="73"/>
      <c r="B197" s="12" t="s">
        <v>17</v>
      </c>
      <c r="C197" s="32" t="s">
        <v>29</v>
      </c>
      <c r="D197" s="78" t="s">
        <v>111</v>
      </c>
      <c r="E197" s="79"/>
      <c r="F197" s="79"/>
      <c r="G197" s="79"/>
    </row>
    <row r="198" spans="1:7" ht="17.25" customHeight="1" thickBot="1" x14ac:dyDescent="0.3">
      <c r="A198" s="3"/>
      <c r="B198" s="3"/>
      <c r="C198" s="4"/>
      <c r="D198" s="6"/>
      <c r="E198" s="5"/>
      <c r="F198" s="5"/>
      <c r="G198" s="5"/>
    </row>
    <row r="199" spans="1:7" ht="32.25" customHeight="1" thickBot="1" x14ac:dyDescent="0.3">
      <c r="A199" s="80" t="s">
        <v>1</v>
      </c>
      <c r="B199" s="80" t="s">
        <v>2</v>
      </c>
      <c r="C199" s="83" t="s">
        <v>3</v>
      </c>
      <c r="D199" s="80" t="s">
        <v>4</v>
      </c>
      <c r="E199" s="7" t="s">
        <v>15</v>
      </c>
      <c r="F199" s="7" t="s">
        <v>15</v>
      </c>
      <c r="G199" s="7" t="s">
        <v>15</v>
      </c>
    </row>
    <row r="200" spans="1:7" ht="32.25" customHeight="1" thickBot="1" x14ac:dyDescent="0.3">
      <c r="A200" s="81"/>
      <c r="B200" s="82"/>
      <c r="C200" s="84"/>
      <c r="D200" s="82"/>
      <c r="E200" s="25" t="s">
        <v>64</v>
      </c>
      <c r="F200" s="25" t="s">
        <v>65</v>
      </c>
      <c r="G200" s="25" t="s">
        <v>66</v>
      </c>
    </row>
    <row r="201" spans="1:7" ht="32.25" customHeight="1" thickBot="1" x14ac:dyDescent="0.3">
      <c r="A201" s="85" t="s">
        <v>25</v>
      </c>
      <c r="B201" s="28" t="s">
        <v>25</v>
      </c>
      <c r="C201" s="10"/>
      <c r="D201" s="11"/>
      <c r="E201" s="9"/>
      <c r="F201" s="9"/>
      <c r="G201" s="9"/>
    </row>
    <row r="202" spans="1:7" ht="32.25" customHeight="1" thickBot="1" x14ac:dyDescent="0.3">
      <c r="A202" s="86"/>
      <c r="B202" s="29" t="s">
        <v>68</v>
      </c>
      <c r="C202" s="21" t="s">
        <v>79</v>
      </c>
      <c r="D202" s="23" t="s">
        <v>57</v>
      </c>
      <c r="E202" s="22"/>
      <c r="F202" s="22"/>
      <c r="G202" s="46" t="s">
        <v>119</v>
      </c>
    </row>
    <row r="203" spans="1:7" ht="32.25" customHeight="1" thickBot="1" x14ac:dyDescent="0.3">
      <c r="A203" s="86"/>
      <c r="B203" s="29" t="s">
        <v>67</v>
      </c>
      <c r="C203" s="21" t="s">
        <v>79</v>
      </c>
      <c r="D203" s="23" t="s">
        <v>57</v>
      </c>
      <c r="E203" s="22"/>
      <c r="F203" s="22"/>
      <c r="G203" s="46" t="s">
        <v>119</v>
      </c>
    </row>
    <row r="204" spans="1:7" ht="32.25" customHeight="1" thickBot="1" x14ac:dyDescent="0.3">
      <c r="A204" s="86"/>
      <c r="B204" s="30" t="s">
        <v>78</v>
      </c>
      <c r="C204" s="24" t="s">
        <v>79</v>
      </c>
      <c r="D204" s="27" t="s">
        <v>57</v>
      </c>
      <c r="E204" s="26"/>
      <c r="F204" s="26"/>
      <c r="G204" s="46" t="s">
        <v>119</v>
      </c>
    </row>
    <row r="205" spans="1:7" ht="32.25" customHeight="1" thickBot="1" x14ac:dyDescent="0.3">
      <c r="A205" s="86"/>
      <c r="B205" s="31" t="s">
        <v>27</v>
      </c>
      <c r="C205" s="4" t="s">
        <v>26</v>
      </c>
      <c r="D205" s="6" t="s">
        <v>8</v>
      </c>
      <c r="E205" s="5"/>
      <c r="F205" s="5"/>
      <c r="G205" s="36" t="s">
        <v>129</v>
      </c>
    </row>
    <row r="206" spans="1:7" ht="32.25" customHeight="1" thickBot="1" x14ac:dyDescent="0.3">
      <c r="A206" s="87"/>
      <c r="B206" s="31" t="s">
        <v>28</v>
      </c>
      <c r="C206" s="4" t="s">
        <v>26</v>
      </c>
      <c r="D206" s="6" t="s">
        <v>8</v>
      </c>
      <c r="E206" s="5"/>
      <c r="F206" s="5"/>
      <c r="G206" s="36" t="s">
        <v>129</v>
      </c>
    </row>
    <row r="207" spans="1:7" ht="15" customHeight="1" x14ac:dyDescent="0.25"/>
    <row r="208" spans="1:7" ht="15" customHeight="1" thickBot="1" x14ac:dyDescent="0.3"/>
    <row r="209" spans="1:7" ht="32.25" customHeight="1" thickBot="1" x14ac:dyDescent="0.3">
      <c r="A209" s="72"/>
      <c r="B209" s="12" t="s">
        <v>16</v>
      </c>
      <c r="C209" s="33" t="s">
        <v>80</v>
      </c>
      <c r="D209" s="39"/>
      <c r="E209" s="40"/>
      <c r="F209" s="40"/>
      <c r="G209" s="40"/>
    </row>
    <row r="210" spans="1:7" ht="32.25" customHeight="1" thickBot="1" x14ac:dyDescent="0.3">
      <c r="A210" s="73"/>
      <c r="B210" s="12" t="s">
        <v>17</v>
      </c>
      <c r="C210" s="32" t="s">
        <v>29</v>
      </c>
      <c r="D210" s="78" t="s">
        <v>113</v>
      </c>
      <c r="E210" s="79"/>
      <c r="F210" s="79"/>
      <c r="G210" s="79"/>
    </row>
    <row r="211" spans="1:7" ht="16.5" customHeight="1" thickBot="1" x14ac:dyDescent="0.3">
      <c r="A211" s="3"/>
      <c r="B211" s="3"/>
      <c r="C211" s="4"/>
      <c r="D211" s="6"/>
      <c r="E211" s="5"/>
      <c r="F211" s="5"/>
      <c r="G211" s="5"/>
    </row>
    <row r="212" spans="1:7" ht="32.25" customHeight="1" thickBot="1" x14ac:dyDescent="0.3">
      <c r="A212" s="80" t="s">
        <v>1</v>
      </c>
      <c r="B212" s="80" t="s">
        <v>2</v>
      </c>
      <c r="C212" s="83" t="s">
        <v>3</v>
      </c>
      <c r="D212" s="80" t="s">
        <v>4</v>
      </c>
      <c r="E212" s="7" t="s">
        <v>15</v>
      </c>
      <c r="F212" s="7" t="s">
        <v>15</v>
      </c>
      <c r="G212" s="7" t="s">
        <v>15</v>
      </c>
    </row>
    <row r="213" spans="1:7" ht="32.25" customHeight="1" thickBot="1" x14ac:dyDescent="0.3">
      <c r="A213" s="81"/>
      <c r="B213" s="82"/>
      <c r="C213" s="84"/>
      <c r="D213" s="82"/>
      <c r="E213" s="25" t="s">
        <v>64</v>
      </c>
      <c r="F213" s="25" t="s">
        <v>65</v>
      </c>
      <c r="G213" s="25" t="s">
        <v>66</v>
      </c>
    </row>
    <row r="214" spans="1:7" ht="32.25" customHeight="1" thickBot="1" x14ac:dyDescent="0.3">
      <c r="A214" s="85" t="s">
        <v>25</v>
      </c>
      <c r="B214" s="28" t="s">
        <v>25</v>
      </c>
      <c r="C214" s="10"/>
      <c r="D214" s="11"/>
      <c r="E214" s="9"/>
      <c r="F214" s="9"/>
      <c r="G214" s="9"/>
    </row>
    <row r="215" spans="1:7" ht="32.25" customHeight="1" thickBot="1" x14ac:dyDescent="0.3">
      <c r="A215" s="86"/>
      <c r="B215" s="29" t="s">
        <v>68</v>
      </c>
      <c r="C215" s="21" t="s">
        <v>79</v>
      </c>
      <c r="D215" s="23" t="s">
        <v>57</v>
      </c>
      <c r="E215" s="22"/>
      <c r="F215" s="22"/>
      <c r="G215" s="46" t="s">
        <v>119</v>
      </c>
    </row>
    <row r="216" spans="1:7" ht="32.25" customHeight="1" thickBot="1" x14ac:dyDescent="0.3">
      <c r="A216" s="86"/>
      <c r="B216" s="29" t="s">
        <v>67</v>
      </c>
      <c r="C216" s="21" t="s">
        <v>79</v>
      </c>
      <c r="D216" s="23" t="s">
        <v>57</v>
      </c>
      <c r="E216" s="22"/>
      <c r="F216" s="22"/>
      <c r="G216" s="46" t="s">
        <v>119</v>
      </c>
    </row>
    <row r="217" spans="1:7" ht="32.25" customHeight="1" thickBot="1" x14ac:dyDescent="0.3">
      <c r="A217" s="86"/>
      <c r="B217" s="30" t="s">
        <v>78</v>
      </c>
      <c r="C217" s="24" t="s">
        <v>79</v>
      </c>
      <c r="D217" s="27" t="s">
        <v>57</v>
      </c>
      <c r="E217" s="26"/>
      <c r="F217" s="26"/>
      <c r="G217" s="46" t="s">
        <v>119</v>
      </c>
    </row>
    <row r="218" spans="1:7" ht="32.25" customHeight="1" thickBot="1" x14ac:dyDescent="0.3">
      <c r="A218" s="86"/>
      <c r="B218" s="31" t="s">
        <v>27</v>
      </c>
      <c r="C218" s="4" t="s">
        <v>26</v>
      </c>
      <c r="D218" s="6" t="s">
        <v>8</v>
      </c>
      <c r="E218" s="5"/>
      <c r="F218" s="5"/>
      <c r="G218" s="36" t="s">
        <v>129</v>
      </c>
    </row>
    <row r="219" spans="1:7" ht="32.25" customHeight="1" thickBot="1" x14ac:dyDescent="0.3">
      <c r="A219" s="87"/>
      <c r="B219" s="31" t="s">
        <v>28</v>
      </c>
      <c r="C219" s="4" t="s">
        <v>26</v>
      </c>
      <c r="D219" s="6" t="s">
        <v>8</v>
      </c>
      <c r="E219" s="5"/>
      <c r="F219" s="5"/>
      <c r="G219" s="36" t="s">
        <v>129</v>
      </c>
    </row>
    <row r="220" spans="1:7" ht="32.25" customHeight="1" x14ac:dyDescent="0.25"/>
    <row r="221" spans="1:7" x14ac:dyDescent="0.25">
      <c r="B221" s="1" t="s">
        <v>131</v>
      </c>
    </row>
  </sheetData>
  <mergeCells count="119">
    <mergeCell ref="A214:A219"/>
    <mergeCell ref="A201:A206"/>
    <mergeCell ref="A209:A210"/>
    <mergeCell ref="D210:G210"/>
    <mergeCell ref="A212:A213"/>
    <mergeCell ref="B212:B213"/>
    <mergeCell ref="C212:C213"/>
    <mergeCell ref="D212:D213"/>
    <mergeCell ref="A188:A193"/>
    <mergeCell ref="A196:A197"/>
    <mergeCell ref="D197:G197"/>
    <mergeCell ref="A199:A200"/>
    <mergeCell ref="B199:B200"/>
    <mergeCell ref="C199:C200"/>
    <mergeCell ref="D199:D200"/>
    <mergeCell ref="A175:A180"/>
    <mergeCell ref="A183:A184"/>
    <mergeCell ref="D184:G184"/>
    <mergeCell ref="A186:A187"/>
    <mergeCell ref="B186:B187"/>
    <mergeCell ref="C186:C187"/>
    <mergeCell ref="D186:D187"/>
    <mergeCell ref="A162:A167"/>
    <mergeCell ref="A170:A171"/>
    <mergeCell ref="D171:G171"/>
    <mergeCell ref="A173:A174"/>
    <mergeCell ref="B173:B174"/>
    <mergeCell ref="C173:C174"/>
    <mergeCell ref="D173:D174"/>
    <mergeCell ref="A149:A154"/>
    <mergeCell ref="A157:A158"/>
    <mergeCell ref="D158:G158"/>
    <mergeCell ref="A160:A161"/>
    <mergeCell ref="B160:B161"/>
    <mergeCell ref="C160:C161"/>
    <mergeCell ref="D160:D161"/>
    <mergeCell ref="A136:A141"/>
    <mergeCell ref="A144:A145"/>
    <mergeCell ref="D145:G145"/>
    <mergeCell ref="A147:A148"/>
    <mergeCell ref="B147:B148"/>
    <mergeCell ref="C147:C148"/>
    <mergeCell ref="D147:D148"/>
    <mergeCell ref="A123:A128"/>
    <mergeCell ref="A131:A132"/>
    <mergeCell ref="D132:G132"/>
    <mergeCell ref="A134:A135"/>
    <mergeCell ref="B134:B135"/>
    <mergeCell ref="C134:C135"/>
    <mergeCell ref="D134:D135"/>
    <mergeCell ref="A110:A115"/>
    <mergeCell ref="A118:A119"/>
    <mergeCell ref="D119:G119"/>
    <mergeCell ref="A121:A122"/>
    <mergeCell ref="B121:B122"/>
    <mergeCell ref="C121:C122"/>
    <mergeCell ref="D121:D122"/>
    <mergeCell ref="A97:A102"/>
    <mergeCell ref="A105:A106"/>
    <mergeCell ref="D106:G106"/>
    <mergeCell ref="A108:A109"/>
    <mergeCell ref="B108:B109"/>
    <mergeCell ref="C108:C109"/>
    <mergeCell ref="D108:D109"/>
    <mergeCell ref="A84:A89"/>
    <mergeCell ref="A92:A93"/>
    <mergeCell ref="D93:G93"/>
    <mergeCell ref="A95:A96"/>
    <mergeCell ref="B95:B96"/>
    <mergeCell ref="C95:C96"/>
    <mergeCell ref="D95:D96"/>
    <mergeCell ref="A71:A76"/>
    <mergeCell ref="A79:A80"/>
    <mergeCell ref="D80:G80"/>
    <mergeCell ref="A82:A83"/>
    <mergeCell ref="B82:B83"/>
    <mergeCell ref="C82:C83"/>
    <mergeCell ref="D82:D83"/>
    <mergeCell ref="A58:A63"/>
    <mergeCell ref="A66:A67"/>
    <mergeCell ref="D67:G67"/>
    <mergeCell ref="A69:A70"/>
    <mergeCell ref="B69:B70"/>
    <mergeCell ref="C69:C70"/>
    <mergeCell ref="D69:D70"/>
    <mergeCell ref="A45:A50"/>
    <mergeCell ref="A53:A54"/>
    <mergeCell ref="D54:G54"/>
    <mergeCell ref="A56:A57"/>
    <mergeCell ref="B56:B57"/>
    <mergeCell ref="C56:C57"/>
    <mergeCell ref="D56:D57"/>
    <mergeCell ref="A32:A37"/>
    <mergeCell ref="A40:A41"/>
    <mergeCell ref="D41:G41"/>
    <mergeCell ref="A43:A44"/>
    <mergeCell ref="B43:B44"/>
    <mergeCell ref="C43:C44"/>
    <mergeCell ref="D43:D44"/>
    <mergeCell ref="A30:A31"/>
    <mergeCell ref="B30:B31"/>
    <mergeCell ref="C30:C31"/>
    <mergeCell ref="D30:D31"/>
    <mergeCell ref="D2:G2"/>
    <mergeCell ref="A1:A2"/>
    <mergeCell ref="A4:A5"/>
    <mergeCell ref="B4:B5"/>
    <mergeCell ref="C4:C5"/>
    <mergeCell ref="D4:D5"/>
    <mergeCell ref="A19:A24"/>
    <mergeCell ref="A27:A28"/>
    <mergeCell ref="D28:G28"/>
    <mergeCell ref="A14:A15"/>
    <mergeCell ref="D15:G15"/>
    <mergeCell ref="A17:A18"/>
    <mergeCell ref="B17:B18"/>
    <mergeCell ref="C17:C18"/>
    <mergeCell ref="D17:D18"/>
    <mergeCell ref="A6:A11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827791-51E6-482A-B877-6EA5C3F744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  <ds:schemaRef ds:uri="21c414b4-6b1c-4de4-bb3d-06d16d945b3a"/>
    <ds:schemaRef ds:uri="6a6d8d59-526d-4b65-9589-b56e233ef32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Singola gestione_rifiuti gestit</vt:lpstr>
      <vt:lpstr>Singola gestione_com servizi</vt:lpstr>
      <vt:lpstr>Singola gestione_servizi resi</vt:lpstr>
      <vt:lpstr>'Singola gestione_rifiuti gestit'!Area_stampa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2023-03-03T10:37:35Z</cp:lastPrinted>
  <dcterms:created xsi:type="dcterms:W3CDTF">2015-06-05T18:19:34Z</dcterms:created>
  <dcterms:modified xsi:type="dcterms:W3CDTF">2023-03-27T07:32:25Z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